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ergh.Modi\Downloads\"/>
    </mc:Choice>
  </mc:AlternateContent>
  <bookViews>
    <workbookView xWindow="0" yWindow="75" windowWidth="28755" windowHeight="12600" activeTab="3"/>
  </bookViews>
  <sheets>
    <sheet name="1A" sheetId="1" r:id="rId1"/>
    <sheet name="1B" sheetId="3" r:id="rId2"/>
    <sheet name="1C" sheetId="4" r:id="rId3"/>
    <sheet name="2A" sheetId="5" r:id="rId4"/>
    <sheet name="2B" sheetId="6" r:id="rId5"/>
    <sheet name="2C" sheetId="7" r:id="rId6"/>
    <sheet name="3A" sheetId="8" r:id="rId7"/>
    <sheet name="3B" sheetId="9" r:id="rId8"/>
  </sheets>
  <definedNames>
    <definedName name="_xlnm.Print_Area" localSheetId="0">'1A'!$A$1:$H$48</definedName>
    <definedName name="_xlnm.Print_Area" localSheetId="1">'1B'!$B$1:$H$48</definedName>
    <definedName name="_xlnm.Print_Area" localSheetId="2">'1C'!$B$1:$H$45</definedName>
    <definedName name="_xlnm.Print_Area" localSheetId="3">'2A'!$A$1:$H$44</definedName>
    <definedName name="_xlnm.Print_Area" localSheetId="4">'2B'!$A$1:$H$47</definedName>
    <definedName name="_xlnm.Print_Area" localSheetId="5">'2C'!$A$1:$H$41</definedName>
    <definedName name="_xlnm.Print_Area" localSheetId="6">'3A'!$A$1:$H$46</definedName>
    <definedName name="_xlnm.Print_Area" localSheetId="7">'3B'!$B$1:$H$44</definedName>
  </definedNames>
  <calcPr calcId="152511" iterate="1"/>
</workbook>
</file>

<file path=xl/calcChain.xml><?xml version="1.0" encoding="utf-8"?>
<calcChain xmlns="http://schemas.openxmlformats.org/spreadsheetml/2006/main">
  <c r="L16" i="4" l="1"/>
  <c r="N20" i="4"/>
  <c r="N19" i="4"/>
  <c r="N18" i="4"/>
  <c r="N17" i="4"/>
  <c r="N16" i="4"/>
  <c r="N15" i="4"/>
  <c r="N22" i="4"/>
  <c r="N14" i="4"/>
  <c r="N13" i="4"/>
  <c r="L23" i="4"/>
  <c r="L20" i="4"/>
  <c r="L19" i="4"/>
  <c r="L14" i="4"/>
  <c r="L13" i="4"/>
  <c r="L15" i="4"/>
  <c r="L22" i="4"/>
  <c r="L18" i="4"/>
  <c r="L17" i="4"/>
  <c r="Q17" i="3"/>
  <c r="G46" i="9"/>
  <c r="G41" i="9"/>
  <c r="G36" i="9"/>
  <c r="G32" i="9"/>
  <c r="G27" i="9"/>
  <c r="A26" i="9"/>
  <c r="A25" i="9"/>
  <c r="A24" i="9"/>
  <c r="A23" i="9"/>
  <c r="A22" i="9"/>
  <c r="A21" i="9"/>
  <c r="A20" i="9"/>
  <c r="A19" i="9"/>
  <c r="A18" i="9"/>
  <c r="A17" i="9"/>
  <c r="A16" i="9"/>
  <c r="A15" i="9"/>
  <c r="G48" i="8"/>
  <c r="G43" i="8"/>
  <c r="G38" i="8"/>
  <c r="G34" i="8"/>
  <c r="G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G43" i="7"/>
  <c r="G36" i="7"/>
  <c r="G38" i="7" s="1"/>
  <c r="G33" i="7"/>
  <c r="G30" i="7"/>
  <c r="A25" i="7"/>
  <c r="G23" i="7"/>
  <c r="G26" i="7" s="1"/>
  <c r="A23" i="7"/>
  <c r="A22" i="7"/>
  <c r="A21" i="7"/>
  <c r="A20" i="7"/>
  <c r="A19" i="7"/>
  <c r="A17" i="7"/>
  <c r="A16" i="7"/>
  <c r="A15" i="7"/>
  <c r="A14" i="7"/>
  <c r="G49" i="6"/>
  <c r="G42" i="6"/>
  <c r="G44" i="6" s="1"/>
  <c r="G39" i="6"/>
  <c r="G36" i="6"/>
  <c r="A31" i="6"/>
  <c r="A29" i="6"/>
  <c r="G30" i="6"/>
  <c r="G32" i="6" s="1"/>
  <c r="A28" i="6"/>
  <c r="A27" i="6"/>
  <c r="A26" i="6"/>
  <c r="A25" i="6"/>
  <c r="A24" i="6"/>
  <c r="A23" i="6"/>
  <c r="A22" i="6"/>
  <c r="A21" i="6"/>
  <c r="A20" i="6"/>
  <c r="A19" i="6"/>
  <c r="A17" i="6"/>
  <c r="A16" i="6"/>
  <c r="A15" i="6"/>
  <c r="A14" i="6"/>
  <c r="G46" i="5"/>
  <c r="G41" i="5"/>
  <c r="G39" i="5"/>
  <c r="G36" i="5"/>
  <c r="G33" i="5"/>
  <c r="G26" i="5"/>
  <c r="G29" i="5" s="1"/>
  <c r="A28" i="5"/>
  <c r="A27" i="5"/>
  <c r="A26" i="5"/>
  <c r="A25" i="5"/>
  <c r="A24" i="5"/>
  <c r="A23" i="5"/>
  <c r="A22" i="5"/>
  <c r="A21" i="5"/>
  <c r="A20" i="5"/>
  <c r="A19" i="5"/>
  <c r="A17" i="5"/>
  <c r="A16" i="5"/>
  <c r="A15" i="5"/>
  <c r="G47" i="4"/>
  <c r="G42" i="4"/>
  <c r="G40" i="4"/>
  <c r="G37" i="4"/>
  <c r="G34" i="4"/>
  <c r="G30" i="4"/>
  <c r="G43" i="4" s="1"/>
  <c r="A29" i="4"/>
  <c r="A27" i="4"/>
  <c r="A26" i="4"/>
  <c r="A25" i="4"/>
  <c r="A24" i="4"/>
  <c r="A23" i="4"/>
  <c r="A22" i="4"/>
  <c r="A21" i="4"/>
  <c r="A20" i="4"/>
  <c r="A18" i="4"/>
  <c r="A17" i="4"/>
  <c r="A16" i="4"/>
  <c r="A15" i="4"/>
  <c r="A14" i="4"/>
  <c r="G51" i="3"/>
  <c r="G45" i="3"/>
  <c r="G43" i="3"/>
  <c r="G40" i="3"/>
  <c r="G37" i="3"/>
  <c r="G32" i="3"/>
  <c r="G46" i="3" s="1"/>
  <c r="B22" i="3"/>
  <c r="B23" i="3" s="1"/>
  <c r="B24" i="3" s="1"/>
  <c r="B25" i="3" s="1"/>
  <c r="B26" i="3" s="1"/>
  <c r="B27" i="3" s="1"/>
  <c r="B28" i="3" s="1"/>
  <c r="B29" i="3" s="1"/>
  <c r="B30" i="3" s="1"/>
  <c r="G50" i="1"/>
  <c r="G45" i="1"/>
  <c r="G40" i="1"/>
  <c r="G36" i="1"/>
  <c r="P31" i="1"/>
  <c r="G31" i="1"/>
  <c r="A30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G39" i="7" l="1"/>
  <c r="G46" i="1"/>
  <c r="H29" i="1" s="1"/>
  <c r="G44" i="8"/>
  <c r="H27" i="8" s="1"/>
  <c r="G42" i="5"/>
  <c r="G47" i="5" s="1"/>
  <c r="G45" i="6"/>
  <c r="G42" i="9"/>
  <c r="H25" i="9" s="1"/>
  <c r="G47" i="9"/>
  <c r="H22" i="9"/>
  <c r="H20" i="9"/>
  <c r="H39" i="9"/>
  <c r="H40" i="9"/>
  <c r="H23" i="9"/>
  <c r="H21" i="9"/>
  <c r="H42" i="8"/>
  <c r="H21" i="8"/>
  <c r="G49" i="8"/>
  <c r="H23" i="8"/>
  <c r="H36" i="7"/>
  <c r="H32" i="7"/>
  <c r="H33" i="7" s="1"/>
  <c r="H23" i="7"/>
  <c r="H15" i="7"/>
  <c r="H37" i="7"/>
  <c r="H29" i="7"/>
  <c r="H30" i="7" s="1"/>
  <c r="H24" i="7"/>
  <c r="H22" i="7"/>
  <c r="H19" i="7"/>
  <c r="H21" i="7"/>
  <c r="H14" i="7"/>
  <c r="G44" i="7"/>
  <c r="H20" i="7"/>
  <c r="H18" i="7"/>
  <c r="H15" i="6"/>
  <c r="G50" i="6"/>
  <c r="H24" i="6"/>
  <c r="H20" i="6"/>
  <c r="H23" i="6"/>
  <c r="H29" i="6"/>
  <c r="H25" i="6"/>
  <c r="H42" i="6"/>
  <c r="H38" i="6"/>
  <c r="H39" i="6" s="1"/>
  <c r="H21" i="6"/>
  <c r="H14" i="6"/>
  <c r="H43" i="6"/>
  <c r="H35" i="6"/>
  <c r="H36" i="6" s="1"/>
  <c r="H19" i="6"/>
  <c r="H22" i="6"/>
  <c r="H28" i="6"/>
  <c r="H26" i="6"/>
  <c r="H18" i="6"/>
  <c r="H27" i="6"/>
  <c r="H30" i="6"/>
  <c r="H25" i="5"/>
  <c r="H19" i="5"/>
  <c r="H23" i="5"/>
  <c r="H18" i="5"/>
  <c r="H39" i="5"/>
  <c r="H35" i="5"/>
  <c r="H36" i="5" s="1"/>
  <c r="H32" i="5"/>
  <c r="H33" i="5" s="1"/>
  <c r="H22" i="5"/>
  <c r="H24" i="5"/>
  <c r="H21" i="5"/>
  <c r="H28" i="5"/>
  <c r="H26" i="5"/>
  <c r="H40" i="4"/>
  <c r="H36" i="4"/>
  <c r="H37" i="4" s="1"/>
  <c r="H26" i="4"/>
  <c r="H25" i="4"/>
  <c r="H23" i="4"/>
  <c r="H20" i="4"/>
  <c r="H27" i="4"/>
  <c r="H41" i="4"/>
  <c r="H33" i="4"/>
  <c r="H34" i="4" s="1"/>
  <c r="H28" i="4"/>
  <c r="H16" i="4"/>
  <c r="H15" i="4"/>
  <c r="H22" i="4"/>
  <c r="H24" i="4"/>
  <c r="H21" i="4"/>
  <c r="H19" i="4"/>
  <c r="G48" i="4"/>
  <c r="H14" i="4"/>
  <c r="H43" i="3"/>
  <c r="H39" i="3"/>
  <c r="H40" i="3" s="1"/>
  <c r="H23" i="3"/>
  <c r="H24" i="3"/>
  <c r="H27" i="3"/>
  <c r="H25" i="3"/>
  <c r="H20" i="3"/>
  <c r="H15" i="3"/>
  <c r="H44" i="3"/>
  <c r="H35" i="3"/>
  <c r="H37" i="3" s="1"/>
  <c r="H17" i="3"/>
  <c r="H30" i="3"/>
  <c r="H22" i="3"/>
  <c r="H28" i="3"/>
  <c r="H21" i="3"/>
  <c r="H16" i="3"/>
  <c r="G52" i="3"/>
  <c r="H29" i="3"/>
  <c r="H14" i="3"/>
  <c r="H26" i="3"/>
  <c r="H43" i="1"/>
  <c r="H44" i="1"/>
  <c r="H38" i="1"/>
  <c r="H40" i="1" s="1"/>
  <c r="H19" i="1"/>
  <c r="H21" i="1"/>
  <c r="H27" i="1"/>
  <c r="H22" i="1"/>
  <c r="H34" i="1"/>
  <c r="H36" i="1" s="1"/>
  <c r="G51" i="1"/>
  <c r="H28" i="1"/>
  <c r="H26" i="1"/>
  <c r="H24" i="1"/>
  <c r="H20" i="1"/>
  <c r="H45" i="1" l="1"/>
  <c r="H22" i="8"/>
  <c r="H26" i="8"/>
  <c r="H20" i="8"/>
  <c r="H36" i="8"/>
  <c r="H38" i="8" s="1"/>
  <c r="H17" i="9"/>
  <c r="H34" i="9"/>
  <c r="H36" i="9" s="1"/>
  <c r="H16" i="9"/>
  <c r="H24" i="9"/>
  <c r="H16" i="8"/>
  <c r="H24" i="8"/>
  <c r="H32" i="8"/>
  <c r="H34" i="8" s="1"/>
  <c r="H28" i="8"/>
  <c r="H41" i="8"/>
  <c r="H16" i="1"/>
  <c r="H23" i="1"/>
  <c r="H15" i="1"/>
  <c r="H31" i="1" s="1"/>
  <c r="H46" i="1" s="1"/>
  <c r="H25" i="1"/>
  <c r="H15" i="5"/>
  <c r="H20" i="5"/>
  <c r="H40" i="5"/>
  <c r="H41" i="5" s="1"/>
  <c r="H27" i="5"/>
  <c r="H15" i="8"/>
  <c r="H25" i="8"/>
  <c r="H17" i="8"/>
  <c r="H29" i="8" s="1"/>
  <c r="H30" i="9"/>
  <c r="H32" i="9" s="1"/>
  <c r="H26" i="9"/>
  <c r="H15" i="9"/>
  <c r="H27" i="9" s="1"/>
  <c r="H41" i="9"/>
  <c r="H43" i="8"/>
  <c r="H26" i="7"/>
  <c r="H38" i="7"/>
  <c r="H32" i="6"/>
  <c r="H44" i="6"/>
  <c r="H29" i="5"/>
  <c r="H42" i="4"/>
  <c r="H30" i="4"/>
  <c r="H32" i="3"/>
  <c r="H45" i="3"/>
  <c r="H42" i="5" l="1"/>
  <c r="H42" i="9"/>
  <c r="H43" i="4"/>
  <c r="H46" i="3"/>
  <c r="H44" i="8"/>
  <c r="H39" i="7"/>
  <c r="H45" i="6"/>
</calcChain>
</file>

<file path=xl/sharedStrings.xml><?xml version="1.0" encoding="utf-8"?>
<sst xmlns="http://schemas.openxmlformats.org/spreadsheetml/2006/main" count="536" uniqueCount="139">
  <si>
    <t>The IL&amp;FS Financial Centre, 7th Floor, Plot C-22, G-Block, Bandra Kurla Complex, Bandra East, Mumbai-400051 (www.ilfsinfrafund.com)</t>
  </si>
  <si>
    <t>IL&amp;FS  Infrastructure Debt Fund Series 1A</t>
  </si>
  <si>
    <t>Monthly  Portfolio statement as on September 30, 2018</t>
  </si>
  <si>
    <t>Sr. No.</t>
  </si>
  <si>
    <t>Name of Instrument</t>
  </si>
  <si>
    <t>Rating</t>
  </si>
  <si>
    <t>ISIN</t>
  </si>
  <si>
    <t>Quantity</t>
  </si>
  <si>
    <t>Market value</t>
  </si>
  <si>
    <t>% to Net Assets</t>
  </si>
  <si>
    <r>
      <t>(</t>
    </r>
    <r>
      <rPr>
        <b/>
        <sz val="12"/>
        <color indexed="9"/>
        <rFont val="Rupee Foradian"/>
        <family val="2"/>
      </rPr>
      <t>`</t>
    </r>
    <r>
      <rPr>
        <b/>
        <sz val="12"/>
        <color indexed="9"/>
        <rFont val="Times New Roman"/>
        <family val="1"/>
      </rPr>
      <t xml:space="preserve"> In lakhs)</t>
    </r>
  </si>
  <si>
    <t>Debt Instrument-Listed</t>
  </si>
  <si>
    <t>IL&amp;FS Wind Energy Limited</t>
  </si>
  <si>
    <t>ICRA BB+</t>
  </si>
  <si>
    <t>INE810V08023</t>
  </si>
  <si>
    <t>Bhilwara Green Energy Limited</t>
  </si>
  <si>
    <t>ICRA BBB</t>
  </si>
  <si>
    <t>INE030N07019</t>
  </si>
  <si>
    <t>Debt Instrument-Privately Placed-Unlisted</t>
  </si>
  <si>
    <t>Clean Max Enviro Energy Solutions Private Limited</t>
  </si>
  <si>
    <t>ICRA BBB+</t>
  </si>
  <si>
    <t>INE647U07015</t>
  </si>
  <si>
    <t>Bhilangana Hydro Power Limited</t>
  </si>
  <si>
    <t>CARE A</t>
  </si>
  <si>
    <t>INE453I07153</t>
  </si>
  <si>
    <t>INE453I07146</t>
  </si>
  <si>
    <t>INE453I07161</t>
  </si>
  <si>
    <t>INE453I07138</t>
  </si>
  <si>
    <t>Abhitech Developers Private Limited</t>
  </si>
  <si>
    <t>Unrated</t>
  </si>
  <si>
    <t>INE683V07026</t>
  </si>
  <si>
    <t>GHV Hospitality India Pvt Limited</t>
  </si>
  <si>
    <t>INE01F007012</t>
  </si>
  <si>
    <t>AMRI Hospitals Limited</t>
  </si>
  <si>
    <t>CARE A- (SO)</t>
  </si>
  <si>
    <t>INE437M07034</t>
  </si>
  <si>
    <t>BG Wind Power Limited</t>
  </si>
  <si>
    <t>CARE BBB-</t>
  </si>
  <si>
    <t>INE030N07043</t>
  </si>
  <si>
    <t>Time Technoplast Limited</t>
  </si>
  <si>
    <t>CRISIL (AA-)</t>
  </si>
  <si>
    <t>NA</t>
  </si>
  <si>
    <t>DB Power (Madhya Pradesh) Limited</t>
  </si>
  <si>
    <t>Total</t>
  </si>
  <si>
    <t>Money Market Instruments</t>
  </si>
  <si>
    <t>Collateralised Borrowing &amp; Lending Obligation (CBLO)</t>
  </si>
  <si>
    <t>CBLO Margin</t>
  </si>
  <si>
    <t>Others</t>
  </si>
  <si>
    <t>Net Receivable/(Payable)</t>
  </si>
  <si>
    <t>Cash &amp; Cash Equivalents</t>
  </si>
  <si>
    <t>Grand Total</t>
  </si>
  <si>
    <t>Mutual Fund investments are subject to market risks, read all scheme related documents carefully</t>
  </si>
  <si>
    <t>IL&amp;FS  Infrastructure Debt Fund Series 1B</t>
  </si>
  <si>
    <t>IL&amp;FS  Infrastructure Debt Fund Series 1BIL&amp;FS Solar Power Limited</t>
  </si>
  <si>
    <t>IL&amp;FS Solar Power Limited</t>
  </si>
  <si>
    <t>ICRA BB+ (SO)</t>
  </si>
  <si>
    <t>INE656Y08016</t>
  </si>
  <si>
    <t>IL&amp;FS  Infrastructure Debt Fund Series 1BIL&amp;FS Wind Energy Limited</t>
  </si>
  <si>
    <t>INE810V08031</t>
  </si>
  <si>
    <t>IL&amp;FS  Infrastructure Debt Fund Series 1BIL&amp;FS Wind Energy Limited.</t>
  </si>
  <si>
    <t>IL&amp;FS  Infrastructure Debt Fund Series 1BBhilwara Green Energy Limited</t>
  </si>
  <si>
    <t>INE030N07027</t>
  </si>
  <si>
    <t>Babcock Borsig Limited</t>
  </si>
  <si>
    <t>INE434K07027</t>
  </si>
  <si>
    <t>IL&amp;FS  Infrastructure Debt Fund Series 1BBhilangana Hydro Power Limited</t>
  </si>
  <si>
    <t>IL&amp;FS  Infrastructure Debt Fund Series 1BAD Hydro Power Limited</t>
  </si>
  <si>
    <t>AD Hydro Power Limited</t>
  </si>
  <si>
    <t>IND A(SO)</t>
  </si>
  <si>
    <t>INE572H07020</t>
  </si>
  <si>
    <t>IL&amp;FS  Infrastructure Debt Fund Series 1BBG Wind Power Limited</t>
  </si>
  <si>
    <t>INE131S07022</t>
  </si>
  <si>
    <t>IL&amp;FS  Infrastructure Debt Fund Series 1BGHV Hospitality India Pvt Limited</t>
  </si>
  <si>
    <t>IL&amp;FS  Infrastructure Debt Fund Series 1B Babcock Borsig Limited</t>
  </si>
  <si>
    <t>INE434K07019</t>
  </si>
  <si>
    <t>IL&amp;FS  Infrastructure Debt Fund Series 1BAMRI Hospitals Limited</t>
  </si>
  <si>
    <t>INE437M07042</t>
  </si>
  <si>
    <t>IL&amp;FS  Infrastructure Debt Fund Series 1BAbhitech Developers Private Limited</t>
  </si>
  <si>
    <t>INE683V07018</t>
  </si>
  <si>
    <t>IL&amp;FS  Infrastructure Debt Fund Series 1BWilliamson Magor &amp; Co. Limited</t>
  </si>
  <si>
    <t>Williamson Magor &amp; Co. Limited</t>
  </si>
  <si>
    <t>Applied For</t>
  </si>
  <si>
    <t>Sector / Rating</t>
  </si>
  <si>
    <t>Percent</t>
  </si>
  <si>
    <t>CRISIL A1+</t>
  </si>
  <si>
    <t>India Rating BBB+</t>
  </si>
  <si>
    <t>Cash &amp; Equivalent</t>
  </si>
  <si>
    <t>Net Receivable/Payable</t>
  </si>
  <si>
    <t>IL&amp;FS  Infrastructure Debt Fund Series 1C</t>
  </si>
  <si>
    <t>INE030N07035</t>
  </si>
  <si>
    <t>INE810V08015</t>
  </si>
  <si>
    <t>Kanchanjunga Power Company Private Limited</t>
  </si>
  <si>
    <t>CARE  BBB +</t>
  </si>
  <si>
    <t>INE117N07014</t>
  </si>
  <si>
    <t>INE572H07038</t>
  </si>
  <si>
    <t>INE437M07059</t>
  </si>
  <si>
    <t>Electrosteel Limited</t>
  </si>
  <si>
    <t>BWR A+</t>
  </si>
  <si>
    <t>INE086A07141</t>
  </si>
  <si>
    <t>IL&amp;FS  Infrastructure Debt Fund Series 2A</t>
  </si>
  <si>
    <t>INPYDBCLNM01</t>
  </si>
  <si>
    <t>GHV Hospitality India Pvt Ltd</t>
  </si>
  <si>
    <t xml:space="preserve">Janaadhar Private Limited </t>
  </si>
  <si>
    <t>[ICRA]BBB -</t>
  </si>
  <si>
    <t>INE882W07014</t>
  </si>
  <si>
    <t>INE882W07022</t>
  </si>
  <si>
    <t>Tanglin Development Limited</t>
  </si>
  <si>
    <t>BWR A+ (SO)</t>
  </si>
  <si>
    <t>INE311I07088</t>
  </si>
  <si>
    <t>INE311I07096</t>
  </si>
  <si>
    <t>Kaynes Technology India Private Limited</t>
  </si>
  <si>
    <t>INE918Z07019</t>
  </si>
  <si>
    <t>IL&amp;FS  Infrastructure Debt Fund Series 2B</t>
  </si>
  <si>
    <t>IL&amp;FS Wind Energy Ltd</t>
  </si>
  <si>
    <t>INE437M07075</t>
  </si>
  <si>
    <t>Abhitech Developers Pvt Ltd</t>
  </si>
  <si>
    <t>INE117N07030</t>
  </si>
  <si>
    <t xml:space="preserve">Janaadhar private Limited </t>
  </si>
  <si>
    <t>Tanglin Development Limited.</t>
  </si>
  <si>
    <t>IL&amp;FS  Infrastructure Debt Fund Series 2C</t>
  </si>
  <si>
    <t xml:space="preserve">IL&amp;FS Wind Energy Limited </t>
  </si>
  <si>
    <t>INE437M07083</t>
  </si>
  <si>
    <t>INE117N07048</t>
  </si>
  <si>
    <t>Bhilangana Hydro Power Limited..</t>
  </si>
  <si>
    <t xml:space="preserve">Collateralised Borrowing &amp; Lending Obligation </t>
  </si>
  <si>
    <t>IL&amp;FS  Infrastructure Debt Fund Series 3A</t>
  </si>
  <si>
    <t>INE437M07067</t>
  </si>
  <si>
    <t>Janaadhar Private Limited</t>
  </si>
  <si>
    <t>IL&amp;FS  Infrastructure Debt Fund Series 3B</t>
  </si>
  <si>
    <t>CARE BBB+</t>
  </si>
  <si>
    <t>Kanchanjunga Power Company Private Limited.</t>
  </si>
  <si>
    <t>INE117N07022</t>
  </si>
  <si>
    <t>1A</t>
  </si>
  <si>
    <t>1B</t>
  </si>
  <si>
    <t>2A</t>
  </si>
  <si>
    <t>3A</t>
  </si>
  <si>
    <t>1C</t>
  </si>
  <si>
    <t>2B</t>
  </si>
  <si>
    <t>2C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</si>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</sst>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 * #,##0_)_£_ ;_ * \(#,##0\)_£_ ;_ * &quot;-&quot;??_)_£_ ;_ @_ "/>
    <numFmt numFmtId="167" formatCode="#,##0.00_ ;\-#,##0.00\ "/>
    <numFmt numFmtId="168" formatCode="#,##0.00000_ ;\-#,##0.00000\ "/>
  </numFmts>
  <fonts count="27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sz val="12"/>
      <color indexed="62"/>
      <name val="Times New Roman"/>
      <family val="1"/>
    </font>
    <font>
      <b/>
      <sz val="12"/>
      <color indexed="9"/>
      <name val="Rupee Foradian"/>
      <family val="2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4" applyNumberFormat="0" applyAlignment="0" applyProtection="0"/>
    <xf numFmtId="0" fontId="22" fillId="0" borderId="6" applyNumberFormat="0" applyFill="0" applyAlignment="0" applyProtection="0"/>
    <xf numFmtId="0" fontId="23" fillId="4" borderId="0" applyNumberFormat="0" applyBorder="0" applyAlignment="0" applyProtection="0"/>
    <xf numFmtId="0" fontId="1" fillId="0" borderId="0"/>
    <xf numFmtId="0" fontId="11" fillId="0" borderId="0"/>
    <xf numFmtId="0" fontId="11" fillId="8" borderId="8" applyNumberFormat="0" applyFont="0" applyAlignment="0" applyProtection="0"/>
    <xf numFmtId="0" fontId="24" fillId="6" borderId="5" applyNumberFormat="0" applyAlignment="0" applyProtection="0"/>
    <xf numFmtId="9" fontId="1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 applyFill="1" applyBorder="1"/>
    <xf numFmtId="165" fontId="2" fillId="0" borderId="0" xfId="1" applyNumberFormat="1" applyFont="1" applyFill="1" applyBorder="1"/>
    <xf numFmtId="10" fontId="2" fillId="0" borderId="0" xfId="2" applyNumberFormat="1" applyFont="1" applyFill="1" applyBorder="1"/>
    <xf numFmtId="0" fontId="2" fillId="0" borderId="0" xfId="0" applyFont="1" applyBorder="1"/>
    <xf numFmtId="10" fontId="2" fillId="0" borderId="0" xfId="2" applyNumberFormat="1" applyFont="1" applyBorder="1"/>
    <xf numFmtId="0" fontId="2" fillId="0" borderId="13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0" fontId="2" fillId="0" borderId="14" xfId="2" applyNumberFormat="1" applyFont="1" applyFill="1" applyBorder="1" applyAlignment="1">
      <alignment horizontal="right"/>
    </xf>
    <xf numFmtId="166" fontId="3" fillId="33" borderId="0" xfId="1" applyNumberFormat="1" applyFont="1" applyFill="1" applyBorder="1" applyAlignment="1">
      <alignment horizontal="center" vertical="top" wrapText="1"/>
    </xf>
    <xf numFmtId="39" fontId="3" fillId="33" borderId="0" xfId="1" applyNumberFormat="1" applyFont="1" applyFill="1" applyBorder="1" applyAlignment="1">
      <alignment horizontal="center" vertical="top" wrapText="1"/>
    </xf>
    <xf numFmtId="164" fontId="3" fillId="0" borderId="0" xfId="1" applyFont="1" applyFill="1" applyBorder="1" applyAlignment="1">
      <alignment horizontal="center" vertical="top" wrapText="1"/>
    </xf>
    <xf numFmtId="10" fontId="2" fillId="0" borderId="0" xfId="0" applyNumberFormat="1" applyFont="1" applyBorder="1"/>
    <xf numFmtId="0" fontId="2" fillId="0" borderId="13" xfId="0" applyFont="1" applyFill="1" applyBorder="1"/>
    <xf numFmtId="39" fontId="2" fillId="0" borderId="0" xfId="0" applyNumberFormat="1" applyFont="1" applyFill="1" applyBorder="1"/>
    <xf numFmtId="10" fontId="2" fillId="0" borderId="14" xfId="0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4" fontId="2" fillId="0" borderId="0" xfId="0" applyNumberFormat="1" applyFont="1" applyFill="1" applyBorder="1"/>
    <xf numFmtId="0" fontId="2" fillId="0" borderId="13" xfId="0" applyFont="1" applyBorder="1"/>
    <xf numFmtId="0" fontId="8" fillId="0" borderId="0" xfId="0" applyFont="1" applyFill="1" applyBorder="1"/>
    <xf numFmtId="164" fontId="9" fillId="0" borderId="0" xfId="1" applyFont="1" applyFill="1" applyBorder="1"/>
    <xf numFmtId="39" fontId="8" fillId="0" borderId="0" xfId="0" applyNumberFormat="1" applyFont="1" applyFill="1" applyBorder="1"/>
    <xf numFmtId="0" fontId="9" fillId="34" borderId="0" xfId="0" applyFont="1" applyFill="1" applyBorder="1"/>
    <xf numFmtId="39" fontId="9" fillId="34" borderId="0" xfId="0" applyNumberFormat="1" applyFont="1" applyFill="1" applyBorder="1"/>
    <xf numFmtId="10" fontId="9" fillId="34" borderId="0" xfId="0" applyNumberFormat="1" applyFont="1" applyFill="1" applyBorder="1"/>
    <xf numFmtId="0" fontId="9" fillId="0" borderId="0" xfId="0" applyFont="1" applyFill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39" fontId="9" fillId="0" borderId="0" xfId="0" applyNumberFormat="1" applyFont="1" applyFill="1" applyBorder="1"/>
    <xf numFmtId="10" fontId="9" fillId="0" borderId="14" xfId="0" applyNumberFormat="1" applyFont="1" applyFill="1" applyBorder="1"/>
    <xf numFmtId="164" fontId="2" fillId="0" borderId="0" xfId="1" applyFont="1" applyFill="1" applyBorder="1"/>
    <xf numFmtId="164" fontId="2" fillId="0" borderId="14" xfId="1" applyFont="1" applyFill="1" applyBorder="1"/>
    <xf numFmtId="4" fontId="9" fillId="34" borderId="0" xfId="1" applyNumberFormat="1" applyFont="1" applyFill="1" applyBorder="1"/>
    <xf numFmtId="10" fontId="9" fillId="34" borderId="14" xfId="1" applyNumberFormat="1" applyFont="1" applyFill="1" applyBorder="1"/>
    <xf numFmtId="10" fontId="9" fillId="0" borderId="14" xfId="1" applyNumberFormat="1" applyFont="1" applyFill="1" applyBorder="1"/>
    <xf numFmtId="10" fontId="2" fillId="0" borderId="14" xfId="0" applyNumberFormat="1" applyFont="1" applyFill="1" applyBorder="1" applyAlignment="1">
      <alignment horizontal="right"/>
    </xf>
    <xf numFmtId="39" fontId="2" fillId="0" borderId="0" xfId="0" applyNumberFormat="1" applyFont="1" applyFill="1" applyBorder="1" applyAlignment="1"/>
    <xf numFmtId="0" fontId="3" fillId="33" borderId="0" xfId="0" applyFont="1" applyFill="1" applyBorder="1"/>
    <xf numFmtId="39" fontId="3" fillId="33" borderId="0" xfId="0" applyNumberFormat="1" applyFont="1" applyFill="1" applyBorder="1"/>
    <xf numFmtId="10" fontId="3" fillId="33" borderId="14" xfId="2" applyNumberFormat="1" applyFont="1" applyFill="1" applyBorder="1"/>
    <xf numFmtId="0" fontId="3" fillId="0" borderId="0" xfId="0" applyFont="1" applyFill="1" applyBorder="1"/>
    <xf numFmtId="39" fontId="3" fillId="0" borderId="0" xfId="0" applyNumberFormat="1" applyFont="1" applyFill="1" applyBorder="1"/>
    <xf numFmtId="10" fontId="3" fillId="0" borderId="14" xfId="2" applyNumberFormat="1" applyFont="1" applyFill="1" applyBorder="1"/>
    <xf numFmtId="0" fontId="7" fillId="0" borderId="0" xfId="3" applyFont="1" applyFill="1" applyBorder="1"/>
    <xf numFmtId="0" fontId="2" fillId="0" borderId="14" xfId="0" applyFont="1" applyFill="1" applyBorder="1"/>
    <xf numFmtId="10" fontId="2" fillId="0" borderId="0" xfId="0" applyNumberFormat="1" applyFont="1" applyFill="1" applyBorder="1"/>
    <xf numFmtId="4" fontId="2" fillId="0" borderId="0" xfId="1" applyNumberFormat="1" applyFont="1" applyFill="1" applyBorder="1"/>
    <xf numFmtId="0" fontId="2" fillId="0" borderId="0" xfId="0" applyFont="1" applyFill="1"/>
    <xf numFmtId="165" fontId="2" fillId="0" borderId="0" xfId="1" applyNumberFormat="1" applyFont="1" applyFill="1"/>
    <xf numFmtId="10" fontId="2" fillId="0" borderId="0" xfId="2" applyNumberFormat="1" applyFont="1" applyFill="1"/>
    <xf numFmtId="10" fontId="2" fillId="0" borderId="0" xfId="2" applyNumberFormat="1" applyFont="1"/>
    <xf numFmtId="0" fontId="9" fillId="0" borderId="0" xfId="0" applyFont="1" applyFill="1" applyBorder="1" applyAlignment="1">
      <alignment horizontal="left" vertical="top"/>
    </xf>
    <xf numFmtId="10" fontId="9" fillId="0" borderId="0" xfId="2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0" fontId="2" fillId="0" borderId="0" xfId="0" applyNumberFormat="1" applyFont="1"/>
    <xf numFmtId="3" fontId="2" fillId="0" borderId="0" xfId="0" applyNumberFormat="1" applyFont="1" applyFill="1" applyBorder="1"/>
    <xf numFmtId="39" fontId="2" fillId="0" borderId="0" xfId="0" applyNumberFormat="1" applyFont="1" applyFill="1"/>
    <xf numFmtId="4" fontId="2" fillId="0" borderId="0" xfId="0" applyNumberFormat="1" applyFont="1" applyFill="1"/>
    <xf numFmtId="164" fontId="8" fillId="0" borderId="0" xfId="1" applyFont="1" applyFill="1" applyBorder="1"/>
    <xf numFmtId="0" fontId="9" fillId="35" borderId="0" xfId="0" applyFont="1" applyFill="1" applyBorder="1"/>
    <xf numFmtId="39" fontId="9" fillId="35" borderId="0" xfId="0" applyNumberFormat="1" applyFont="1" applyFill="1" applyBorder="1"/>
    <xf numFmtId="10" fontId="9" fillId="35" borderId="14" xfId="2" applyNumberFormat="1" applyFont="1" applyFill="1" applyBorder="1"/>
    <xf numFmtId="4" fontId="9" fillId="0" borderId="0" xfId="0" applyNumberFormat="1" applyFont="1" applyFill="1" applyBorder="1"/>
    <xf numFmtId="167" fontId="2" fillId="0" borderId="0" xfId="0" applyNumberFormat="1" applyFont="1" applyFill="1"/>
    <xf numFmtId="3" fontId="2" fillId="0" borderId="0" xfId="0" applyNumberFormat="1" applyFont="1" applyFill="1"/>
    <xf numFmtId="164" fontId="9" fillId="34" borderId="0" xfId="1" applyFont="1" applyFill="1" applyBorder="1"/>
    <xf numFmtId="10" fontId="9" fillId="34" borderId="14" xfId="0" applyNumberFormat="1" applyFont="1" applyFill="1" applyBorder="1" applyAlignment="1">
      <alignment horizontal="right"/>
    </xf>
    <xf numFmtId="10" fontId="9" fillId="34" borderId="14" xfId="0" applyNumberFormat="1" applyFont="1" applyFill="1" applyBorder="1"/>
    <xf numFmtId="4" fontId="2" fillId="0" borderId="0" xfId="0" applyNumberFormat="1" applyFont="1"/>
    <xf numFmtId="165" fontId="2" fillId="0" borderId="0" xfId="1" applyNumberFormat="1" applyFont="1"/>
    <xf numFmtId="0" fontId="9" fillId="0" borderId="0" xfId="0" applyFont="1" applyBorder="1" applyAlignment="1">
      <alignment horizontal="left" vertical="top"/>
    </xf>
    <xf numFmtId="10" fontId="9" fillId="0" borderId="0" xfId="2" applyNumberFormat="1" applyFont="1" applyBorder="1" applyAlignment="1">
      <alignment horizontal="left" vertical="top"/>
    </xf>
    <xf numFmtId="39" fontId="2" fillId="0" borderId="0" xfId="0" applyNumberFormat="1" applyFont="1" applyBorder="1"/>
    <xf numFmtId="10" fontId="2" fillId="0" borderId="14" xfId="0" applyNumberFormat="1" applyFont="1" applyBorder="1"/>
    <xf numFmtId="0" fontId="0" fillId="0" borderId="0" xfId="0" applyFont="1"/>
    <xf numFmtId="167" fontId="2" fillId="0" borderId="0" xfId="0" applyNumberFormat="1" applyFont="1" applyFill="1" applyBorder="1"/>
    <xf numFmtId="164" fontId="2" fillId="0" borderId="0" xfId="1" applyFont="1" applyBorder="1"/>
    <xf numFmtId="165" fontId="9" fillId="34" borderId="0" xfId="1" applyNumberFormat="1" applyFont="1" applyFill="1" applyBorder="1"/>
    <xf numFmtId="4" fontId="3" fillId="33" borderId="14" xfId="2" applyNumberFormat="1" applyFont="1" applyFill="1" applyBorder="1"/>
    <xf numFmtId="4" fontId="3" fillId="0" borderId="0" xfId="2" applyNumberFormat="1" applyFont="1" applyFill="1" applyBorder="1"/>
    <xf numFmtId="10" fontId="3" fillId="0" borderId="0" xfId="2" applyNumberFormat="1" applyFont="1" applyFill="1" applyBorder="1"/>
    <xf numFmtId="165" fontId="2" fillId="0" borderId="0" xfId="32" applyNumberFormat="1" applyFont="1" applyFill="1" applyBorder="1"/>
    <xf numFmtId="10" fontId="2" fillId="0" borderId="0" xfId="46" applyNumberFormat="1" applyFont="1" applyFill="1" applyBorder="1"/>
    <xf numFmtId="10" fontId="2" fillId="0" borderId="0" xfId="46" applyNumberFormat="1" applyFont="1" applyBorder="1"/>
    <xf numFmtId="165" fontId="4" fillId="0" borderId="0" xfId="32" applyNumberFormat="1" applyFont="1" applyFill="1" applyBorder="1" applyAlignment="1">
      <alignment horizontal="center"/>
    </xf>
    <xf numFmtId="10" fontId="2" fillId="0" borderId="14" xfId="46" applyNumberFormat="1" applyFont="1" applyFill="1" applyBorder="1" applyAlignment="1">
      <alignment horizontal="right"/>
    </xf>
    <xf numFmtId="166" fontId="3" fillId="33" borderId="0" xfId="32" applyNumberFormat="1" applyFont="1" applyFill="1" applyBorder="1" applyAlignment="1">
      <alignment horizontal="center" vertical="top" wrapText="1"/>
    </xf>
    <xf numFmtId="39" fontId="3" fillId="33" borderId="0" xfId="32" applyNumberFormat="1" applyFont="1" applyFill="1" applyBorder="1" applyAlignment="1">
      <alignment horizontal="center" vertical="top" wrapText="1"/>
    </xf>
    <xf numFmtId="164" fontId="3" fillId="0" borderId="0" xfId="32" applyFont="1" applyFill="1" applyBorder="1" applyAlignment="1">
      <alignment horizontal="center" vertical="top" wrapText="1"/>
    </xf>
    <xf numFmtId="10" fontId="2" fillId="0" borderId="14" xfId="0" applyNumberFormat="1" applyFont="1" applyFill="1" applyBorder="1" applyAlignment="1">
      <alignment vertical="top"/>
    </xf>
    <xf numFmtId="10" fontId="9" fillId="34" borderId="14" xfId="46" applyNumberFormat="1" applyFont="1" applyFill="1" applyBorder="1"/>
    <xf numFmtId="167" fontId="2" fillId="0" borderId="0" xfId="0" applyNumberFormat="1" applyFont="1" applyBorder="1"/>
    <xf numFmtId="9" fontId="9" fillId="0" borderId="14" xfId="46" applyFont="1" applyFill="1" applyBorder="1"/>
    <xf numFmtId="164" fontId="2" fillId="0" borderId="0" xfId="32" applyFont="1" applyFill="1" applyBorder="1"/>
    <xf numFmtId="10" fontId="9" fillId="0" borderId="0" xfId="46" applyNumberFormat="1" applyFont="1" applyFill="1" applyBorder="1" applyAlignment="1">
      <alignment horizontal="left" vertical="top"/>
    </xf>
    <xf numFmtId="164" fontId="9" fillId="34" borderId="0" xfId="32" applyFont="1" applyFill="1" applyBorder="1"/>
    <xf numFmtId="39" fontId="2" fillId="35" borderId="0" xfId="0" applyNumberFormat="1" applyFont="1" applyFill="1" applyBorder="1"/>
    <xf numFmtId="10" fontId="3" fillId="33" borderId="14" xfId="46" applyNumberFormat="1" applyFont="1" applyFill="1" applyBorder="1"/>
    <xf numFmtId="10" fontId="3" fillId="0" borderId="14" xfId="46" applyNumberFormat="1" applyFont="1" applyFill="1" applyBorder="1"/>
    <xf numFmtId="4" fontId="2" fillId="0" borderId="0" xfId="32" applyNumberFormat="1" applyFont="1" applyFill="1" applyBorder="1"/>
    <xf numFmtId="0" fontId="2" fillId="0" borderId="0" xfId="0" applyFont="1" applyFill="1" applyBorder="1" applyAlignment="1">
      <alignment vertical="top"/>
    </xf>
    <xf numFmtId="165" fontId="2" fillId="0" borderId="0" xfId="32" applyNumberFormat="1" applyFont="1" applyFill="1" applyBorder="1" applyAlignment="1">
      <alignment vertical="top"/>
    </xf>
    <xf numFmtId="10" fontId="2" fillId="0" borderId="0" xfId="46" applyNumberFormat="1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10" fontId="2" fillId="0" borderId="0" xfId="46" applyNumberFormat="1" applyFont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0" fontId="2" fillId="0" borderId="0" xfId="0" applyNumberFormat="1" applyFont="1" applyBorder="1" applyAlignment="1">
      <alignment vertical="top"/>
    </xf>
    <xf numFmtId="10" fontId="2" fillId="0" borderId="0" xfId="0" applyNumberFormat="1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top" wrapText="1"/>
    </xf>
    <xf numFmtId="166" fontId="3" fillId="0" borderId="0" xfId="32" applyNumberFormat="1" applyFont="1" applyFill="1" applyBorder="1" applyAlignment="1">
      <alignment horizontal="center" vertical="top" wrapText="1"/>
    </xf>
    <xf numFmtId="39" fontId="6" fillId="0" borderId="0" xfId="32" applyNumberFormat="1" applyFont="1" applyFill="1" applyBorder="1" applyAlignment="1">
      <alignment horizontal="center" vertical="top" wrapText="1"/>
    </xf>
    <xf numFmtId="10" fontId="3" fillId="0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/>
    </xf>
    <xf numFmtId="39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164" fontId="2" fillId="0" borderId="0" xfId="32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vertical="top"/>
    </xf>
    <xf numFmtId="39" fontId="9" fillId="0" borderId="0" xfId="0" applyNumberFormat="1" applyFont="1" applyFill="1" applyBorder="1" applyAlignment="1">
      <alignment vertical="top"/>
    </xf>
    <xf numFmtId="10" fontId="9" fillId="0" borderId="14" xfId="0" applyNumberFormat="1" applyFont="1" applyFill="1" applyBorder="1" applyAlignment="1">
      <alignment vertical="top"/>
    </xf>
    <xf numFmtId="0" fontId="2" fillId="0" borderId="13" xfId="0" applyFont="1" applyBorder="1" applyAlignment="1">
      <alignment vertical="top"/>
    </xf>
    <xf numFmtId="0" fontId="9" fillId="34" borderId="0" xfId="0" applyFont="1" applyFill="1" applyBorder="1" applyAlignment="1">
      <alignment vertical="top"/>
    </xf>
    <xf numFmtId="164" fontId="9" fillId="34" borderId="0" xfId="32" applyFont="1" applyFill="1" applyBorder="1" applyAlignment="1">
      <alignment vertical="top"/>
    </xf>
    <xf numFmtId="10" fontId="9" fillId="34" borderId="14" xfId="46" applyNumberFormat="1" applyFont="1" applyFill="1" applyBorder="1" applyAlignment="1">
      <alignment vertical="top"/>
    </xf>
    <xf numFmtId="10" fontId="9" fillId="34" borderId="14" xfId="32" applyNumberFormat="1" applyFont="1" applyFill="1" applyBorder="1" applyAlignment="1">
      <alignment vertical="top"/>
    </xf>
    <xf numFmtId="39" fontId="9" fillId="34" borderId="0" xfId="0" applyNumberFormat="1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39" fontId="3" fillId="33" borderId="0" xfId="0" applyNumberFormat="1" applyFont="1" applyFill="1" applyBorder="1" applyAlignment="1">
      <alignment vertical="top"/>
    </xf>
    <xf numFmtId="10" fontId="3" fillId="33" borderId="14" xfId="46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39" fontId="3" fillId="0" borderId="0" xfId="0" applyNumberFormat="1" applyFont="1" applyFill="1" applyBorder="1" applyAlignment="1">
      <alignment vertical="top"/>
    </xf>
    <xf numFmtId="10" fontId="3" fillId="0" borderId="14" xfId="46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165" fontId="2" fillId="0" borderId="0" xfId="32" applyNumberFormat="1" applyFont="1" applyBorder="1" applyAlignment="1">
      <alignment vertical="top"/>
    </xf>
    <xf numFmtId="10" fontId="9" fillId="0" borderId="0" xfId="46" applyNumberFormat="1" applyFont="1" applyBorder="1" applyAlignment="1">
      <alignment horizontal="left" vertical="top"/>
    </xf>
    <xf numFmtId="39" fontId="2" fillId="0" borderId="0" xfId="0" applyNumberFormat="1" applyFont="1" applyBorder="1" applyAlignment="1">
      <alignment vertical="top"/>
    </xf>
    <xf numFmtId="10" fontId="2" fillId="0" borderId="14" xfId="0" applyNumberFormat="1" applyFont="1" applyBorder="1" applyAlignment="1">
      <alignment vertical="top"/>
    </xf>
    <xf numFmtId="10" fontId="9" fillId="34" borderId="14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65" fontId="9" fillId="34" borderId="0" xfId="32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4" xfId="32" applyFont="1" applyFill="1" applyBorder="1"/>
    <xf numFmtId="10" fontId="9" fillId="34" borderId="14" xfId="32" applyNumberFormat="1" applyFont="1" applyFill="1" applyBorder="1"/>
    <xf numFmtId="164" fontId="9" fillId="0" borderId="0" xfId="32" applyFont="1" applyFill="1" applyBorder="1"/>
    <xf numFmtId="10" fontId="9" fillId="0" borderId="14" xfId="32" applyNumberFormat="1" applyFont="1" applyFill="1" applyBorder="1"/>
    <xf numFmtId="0" fontId="2" fillId="0" borderId="0" xfId="3" applyFont="1" applyFill="1" applyBorder="1"/>
    <xf numFmtId="167" fontId="0" fillId="0" borderId="0" xfId="0" applyNumberFormat="1"/>
    <xf numFmtId="165" fontId="0" fillId="0" borderId="0" xfId="0" applyNumberFormat="1"/>
    <xf numFmtId="0" fontId="0" fillId="0" borderId="0" xfId="0" applyFill="1"/>
    <xf numFmtId="167" fontId="0" fillId="0" borderId="0" xfId="0" applyNumberFormat="1" applyFill="1"/>
    <xf numFmtId="0" fontId="3" fillId="33" borderId="10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center" wrapText="1"/>
    </xf>
    <xf numFmtId="0" fontId="3" fillId="33" borderId="0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33" borderId="13" xfId="0" applyFont="1" applyFill="1" applyBorder="1" applyAlignment="1">
      <alignment horizontal="center" vertical="top" wrapText="1"/>
    </xf>
    <xf numFmtId="166" fontId="3" fillId="33" borderId="0" xfId="1" applyNumberFormat="1" applyFont="1" applyFill="1" applyBorder="1" applyAlignment="1">
      <alignment horizontal="center" vertical="top" wrapText="1"/>
    </xf>
    <xf numFmtId="10" fontId="3" fillId="33" borderId="14" xfId="2" applyNumberFormat="1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166" fontId="3" fillId="33" borderId="0" xfId="32" applyNumberFormat="1" applyFont="1" applyFill="1" applyBorder="1" applyAlignment="1">
      <alignment horizontal="center" vertical="top" wrapText="1"/>
    </xf>
    <xf numFmtId="10" fontId="3" fillId="33" borderId="14" xfId="46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68" fontId="2" fillId="0" borderId="0" xfId="0" applyNumberFormat="1" applyFont="1" applyFill="1"/>
    <xf numFmtId="164" fontId="2" fillId="0" borderId="0" xfId="1" quotePrefix="1" applyFont="1" applyFill="1" applyBorder="1"/>
    <xf numFmtId="164" fontId="7" fillId="0" borderId="0" xfId="1" applyFont="1" applyFill="1" applyBorder="1"/>
  </cellXfs>
  <cellStyles count="49">
    <cellStyle name="_x000a_386grabber=m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3"/>
    <cellStyle name="Normal 3" xfId="42"/>
    <cellStyle name="Normal 4" xfId="43"/>
    <cellStyle name="Note 2" xfId="44"/>
    <cellStyle name="Output 2" xfId="45"/>
    <cellStyle name="Percent" xfId="2" builtinId="5"/>
    <cellStyle name="Percent 2" xfId="46"/>
    <cellStyle name="Total 2" xfId="47"/>
    <cellStyle name="Warning Text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257175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133350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409575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00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419100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542925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419100</xdr:colOff>
      <xdr:row>2</xdr:row>
      <xdr:rowOff>161925</xdr:rowOff>
    </xdr:to>
    <xdr:pic>
      <xdr:nvPicPr>
        <xdr:cNvPr id="2" name="Picture 1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457200</xdr:colOff>
      <xdr:row>2</xdr:row>
      <xdr:rowOff>161925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4</xdr:col>
      <xdr:colOff>1171575</xdr:colOff>
      <xdr:row>3</xdr:row>
      <xdr:rowOff>0</xdr:rowOff>
    </xdr:to>
    <xdr:pic>
      <xdr:nvPicPr>
        <xdr:cNvPr id="2" name="Picture 2" descr="C:\Users\goutam.gandhi\Desktop\Logo_Mutual Fund 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0"/>
          <a:ext cx="3810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51"/>
  <sheetViews>
    <sheetView view="pageBreakPreview" topLeftCell="B1" zoomScale="87" zoomScaleNormal="85" zoomScaleSheetLayoutView="87" workbookViewId="0">
      <selection activeCell="G15" sqref="G15"/>
    </sheetView>
  </sheetViews>
  <sheetFormatPr defaultRowHeight="15.75" x14ac:dyDescent="0.25"/>
  <cols>
    <col min="1" max="1" width="20.5703125" style="1" hidden="1" customWidth="1"/>
    <col min="2" max="2" width="7.5703125" style="1" customWidth="1"/>
    <col min="3" max="3" width="58.7109375" style="1" customWidth="1"/>
    <col min="4" max="4" width="20" style="1" bestFit="1" customWidth="1"/>
    <col min="5" max="5" width="16.42578125" style="1" customWidth="1"/>
    <col min="6" max="6" width="18.42578125" style="2" customWidth="1"/>
    <col min="7" max="7" width="16.85546875" style="1" customWidth="1"/>
    <col min="8" max="8" width="14.7109375" style="1" customWidth="1"/>
    <col min="9" max="9" width="16.28515625" style="1" bestFit="1" customWidth="1"/>
    <col min="10" max="10" width="19.85546875" style="1" hidden="1" customWidth="1"/>
    <col min="11" max="11" width="9.140625" style="3" hidden="1" customWidth="1"/>
    <col min="12" max="12" width="15.7109375" style="1" customWidth="1"/>
    <col min="13" max="13" width="25.7109375" style="1" bestFit="1" customWidth="1"/>
    <col min="14" max="14" width="12.42578125" style="1" bestFit="1" customWidth="1"/>
    <col min="15" max="15" width="9.42578125" style="1" bestFit="1" customWidth="1"/>
    <col min="16" max="16" width="9.28515625" style="1" bestFit="1" customWidth="1"/>
    <col min="17" max="16384" width="9.140625" style="1"/>
  </cols>
  <sheetData>
    <row r="5" spans="1:12" x14ac:dyDescent="0.25">
      <c r="B5" s="1" t="s">
        <v>0</v>
      </c>
    </row>
    <row r="7" spans="1:12" s="4" customFormat="1" ht="15.75" customHeight="1" x14ac:dyDescent="0.25">
      <c r="B7" s="159" t="s">
        <v>1</v>
      </c>
      <c r="C7" s="160"/>
      <c r="D7" s="160"/>
      <c r="E7" s="160"/>
      <c r="F7" s="160"/>
      <c r="G7" s="160"/>
      <c r="H7" s="161"/>
      <c r="I7" s="1"/>
      <c r="K7" s="5"/>
      <c r="L7" s="1"/>
    </row>
    <row r="8" spans="1:12" s="4" customFormat="1" ht="15.75" customHeight="1" x14ac:dyDescent="0.25">
      <c r="B8" s="162" t="s">
        <v>2</v>
      </c>
      <c r="C8" s="163"/>
      <c r="D8" s="163"/>
      <c r="E8" s="163"/>
      <c r="F8" s="163"/>
      <c r="G8" s="163"/>
      <c r="H8" s="164"/>
      <c r="I8" s="1"/>
      <c r="K8" s="5"/>
      <c r="L8" s="1"/>
    </row>
    <row r="9" spans="1:12" x14ac:dyDescent="0.25">
      <c r="B9" s="165"/>
      <c r="C9" s="166"/>
      <c r="D9" s="166"/>
      <c r="E9" s="166"/>
      <c r="F9" s="166"/>
      <c r="G9" s="166"/>
      <c r="H9" s="167"/>
    </row>
    <row r="10" spans="1:12" x14ac:dyDescent="0.25">
      <c r="B10" s="6"/>
      <c r="C10" s="7"/>
      <c r="D10" s="8"/>
      <c r="E10" s="8"/>
      <c r="F10" s="9"/>
      <c r="G10" s="10"/>
      <c r="H10" s="11"/>
    </row>
    <row r="11" spans="1:12" s="4" customFormat="1" x14ac:dyDescent="0.25">
      <c r="B11" s="168" t="s">
        <v>3</v>
      </c>
      <c r="C11" s="169" t="s">
        <v>4</v>
      </c>
      <c r="D11" s="169" t="s">
        <v>5</v>
      </c>
      <c r="E11" s="12" t="s">
        <v>6</v>
      </c>
      <c r="F11" s="169" t="s">
        <v>7</v>
      </c>
      <c r="G11" s="13" t="s">
        <v>8</v>
      </c>
      <c r="H11" s="170" t="s">
        <v>9</v>
      </c>
      <c r="I11" s="14"/>
      <c r="J11" s="15"/>
      <c r="K11" s="5"/>
      <c r="L11" s="14"/>
    </row>
    <row r="12" spans="1:12" x14ac:dyDescent="0.25">
      <c r="B12" s="168"/>
      <c r="C12" s="169"/>
      <c r="D12" s="169"/>
      <c r="E12" s="12"/>
      <c r="F12" s="169"/>
      <c r="G12" s="13" t="s">
        <v>10</v>
      </c>
      <c r="H12" s="170"/>
    </row>
    <row r="13" spans="1:12" x14ac:dyDescent="0.25">
      <c r="B13" s="16"/>
      <c r="G13" s="17"/>
      <c r="H13" s="18"/>
    </row>
    <row r="14" spans="1:12" x14ac:dyDescent="0.25">
      <c r="B14" s="16"/>
      <c r="C14" s="19" t="s">
        <v>11</v>
      </c>
      <c r="G14" s="17"/>
      <c r="H14" s="18"/>
    </row>
    <row r="15" spans="1:12" x14ac:dyDescent="0.25">
      <c r="A15" s="1" t="str">
        <f>+$B$7&amp;C15</f>
        <v>IL&amp;FS  Infrastructure Debt Fund Series 1AIL&amp;FS Wind Energy Limited</v>
      </c>
      <c r="B15" s="16">
        <v>1</v>
      </c>
      <c r="C15" s="1" t="s">
        <v>12</v>
      </c>
      <c r="D15" s="20" t="s">
        <v>13</v>
      </c>
      <c r="E15" s="1" t="s">
        <v>14</v>
      </c>
      <c r="F15" s="2">
        <v>715</v>
      </c>
      <c r="G15" s="17">
        <v>9052.3178000000007</v>
      </c>
      <c r="H15" s="18">
        <f>+G15/$G$46</f>
        <v>0.23232861450896233</v>
      </c>
      <c r="L15" s="21"/>
    </row>
    <row r="16" spans="1:12" x14ac:dyDescent="0.25">
      <c r="A16" s="1" t="str">
        <f t="shared" ref="A16:A30" si="0">+$B$7&amp;C16</f>
        <v>IL&amp;FS  Infrastructure Debt Fund Series 1ABhilwara Green Energy Limited</v>
      </c>
      <c r="B16" s="16">
        <v>2</v>
      </c>
      <c r="C16" s="1" t="s">
        <v>15</v>
      </c>
      <c r="D16" s="1" t="s">
        <v>16</v>
      </c>
      <c r="E16" s="1" t="s">
        <v>17</v>
      </c>
      <c r="F16" s="2">
        <v>638797</v>
      </c>
      <c r="G16" s="17">
        <v>1197.7437362000001</v>
      </c>
      <c r="H16" s="18">
        <f>+G16/$G$46</f>
        <v>3.0740209183567777E-2</v>
      </c>
      <c r="L16" s="21"/>
    </row>
    <row r="17" spans="1:16" x14ac:dyDescent="0.25">
      <c r="A17" s="1" t="str">
        <f t="shared" si="0"/>
        <v>IL&amp;FS  Infrastructure Debt Fund Series 1A</v>
      </c>
      <c r="B17" s="16"/>
      <c r="G17" s="17"/>
      <c r="H17" s="18"/>
      <c r="L17" s="21"/>
    </row>
    <row r="18" spans="1:16" x14ac:dyDescent="0.25">
      <c r="A18" s="1" t="str">
        <f t="shared" si="0"/>
        <v>IL&amp;FS  Infrastructure Debt Fund Series 1ADebt Instrument-Privately Placed-Unlisted</v>
      </c>
      <c r="B18" s="16"/>
      <c r="C18" s="19" t="s">
        <v>18</v>
      </c>
      <c r="G18" s="17"/>
      <c r="H18" s="18"/>
      <c r="L18" s="21"/>
    </row>
    <row r="19" spans="1:16" x14ac:dyDescent="0.25">
      <c r="A19" s="1" t="str">
        <f t="shared" si="0"/>
        <v>IL&amp;FS  Infrastructure Debt Fund Series 1ADB Power (Madhya Pradesh) Limited</v>
      </c>
      <c r="B19" s="16">
        <v>3</v>
      </c>
      <c r="C19" s="23" t="s">
        <v>42</v>
      </c>
      <c r="D19" s="23" t="s">
        <v>29</v>
      </c>
      <c r="E19" s="1" t="s">
        <v>41</v>
      </c>
      <c r="F19" s="24">
        <v>0</v>
      </c>
      <c r="G19" s="25">
        <v>9903.4931500000002</v>
      </c>
      <c r="H19" s="18">
        <f t="shared" ref="H19:H29" si="1">+G19/$G$46</f>
        <v>0.25417411243985477</v>
      </c>
      <c r="L19" s="21"/>
    </row>
    <row r="20" spans="1:16" x14ac:dyDescent="0.25">
      <c r="A20" s="1" t="str">
        <f t="shared" si="0"/>
        <v>IL&amp;FS  Infrastructure Debt Fund Series 1AClean Max Enviro Energy Solutions Private Limited</v>
      </c>
      <c r="B20" s="16">
        <v>4</v>
      </c>
      <c r="C20" s="1" t="s">
        <v>19</v>
      </c>
      <c r="D20" s="1" t="s">
        <v>20</v>
      </c>
      <c r="E20" s="1" t="s">
        <v>21</v>
      </c>
      <c r="F20" s="2">
        <v>574</v>
      </c>
      <c r="G20" s="17">
        <v>5739.9999900000003</v>
      </c>
      <c r="H20" s="18">
        <f t="shared" si="1"/>
        <v>0.14731765658494198</v>
      </c>
      <c r="L20" s="21"/>
    </row>
    <row r="21" spans="1:16" x14ac:dyDescent="0.25">
      <c r="A21" s="1" t="str">
        <f>+$B$7&amp;C21</f>
        <v>IL&amp;FS  Infrastructure Debt Fund Series 1AAbhitech Developers Private Limited</v>
      </c>
      <c r="B21" s="16">
        <v>5</v>
      </c>
      <c r="C21" s="1" t="s">
        <v>28</v>
      </c>
      <c r="D21" s="1" t="s">
        <v>29</v>
      </c>
      <c r="E21" s="1" t="s">
        <v>30</v>
      </c>
      <c r="F21" s="2">
        <v>481900</v>
      </c>
      <c r="G21" s="17">
        <v>4819</v>
      </c>
      <c r="H21" s="18">
        <f t="shared" si="1"/>
        <v>0.12368010249471018</v>
      </c>
      <c r="L21" s="21"/>
    </row>
    <row r="22" spans="1:16" x14ac:dyDescent="0.25">
      <c r="A22" s="1" t="str">
        <f>+$B$7&amp;C22</f>
        <v>IL&amp;FS  Infrastructure Debt Fund Series 1ABhilangana Hydro Power Limited</v>
      </c>
      <c r="B22" s="16">
        <v>6</v>
      </c>
      <c r="C22" s="1" t="s">
        <v>22</v>
      </c>
      <c r="D22" s="1" t="s">
        <v>23</v>
      </c>
      <c r="E22" s="1" t="s">
        <v>24</v>
      </c>
      <c r="F22" s="2">
        <v>200</v>
      </c>
      <c r="G22" s="17">
        <v>2000</v>
      </c>
      <c r="H22" s="18">
        <f t="shared" si="1"/>
        <v>5.1330194021460961E-2</v>
      </c>
      <c r="L22" s="21"/>
    </row>
    <row r="23" spans="1:16" x14ac:dyDescent="0.25">
      <c r="A23" s="1" t="str">
        <f>+$B$7&amp;C23</f>
        <v>IL&amp;FS  Infrastructure Debt Fund Series 1AGHV Hospitality India Pvt Limited</v>
      </c>
      <c r="B23" s="16">
        <v>7</v>
      </c>
      <c r="C23" s="1" t="s">
        <v>31</v>
      </c>
      <c r="D23" s="1" t="s">
        <v>29</v>
      </c>
      <c r="E23" s="1" t="s">
        <v>32</v>
      </c>
      <c r="F23" s="2">
        <v>180</v>
      </c>
      <c r="G23" s="17">
        <v>1799.99999</v>
      </c>
      <c r="H23" s="18">
        <f t="shared" si="1"/>
        <v>4.6197174362663893E-2</v>
      </c>
      <c r="L23" s="21"/>
    </row>
    <row r="24" spans="1:16" x14ac:dyDescent="0.25">
      <c r="A24" s="1" t="str">
        <f t="shared" si="0"/>
        <v>IL&amp;FS  Infrastructure Debt Fund Series 1ABhilangana Hydro Power Limited</v>
      </c>
      <c r="B24" s="16">
        <v>8</v>
      </c>
      <c r="C24" s="1" t="s">
        <v>22</v>
      </c>
      <c r="D24" s="1" t="s">
        <v>23</v>
      </c>
      <c r="E24" s="1" t="s">
        <v>25</v>
      </c>
      <c r="F24" s="2">
        <v>139</v>
      </c>
      <c r="G24" s="17">
        <v>1390</v>
      </c>
      <c r="H24" s="18">
        <f t="shared" si="1"/>
        <v>3.5674484844915366E-2</v>
      </c>
      <c r="L24" s="21"/>
    </row>
    <row r="25" spans="1:16" x14ac:dyDescent="0.25">
      <c r="A25" s="1" t="str">
        <f t="shared" si="0"/>
        <v>IL&amp;FS  Infrastructure Debt Fund Series 1AAMRI Hospitals Limited</v>
      </c>
      <c r="B25" s="16">
        <v>9</v>
      </c>
      <c r="C25" s="1" t="s">
        <v>33</v>
      </c>
      <c r="D25" s="1" t="s">
        <v>34</v>
      </c>
      <c r="E25" s="1" t="s">
        <v>35</v>
      </c>
      <c r="F25" s="2">
        <v>175</v>
      </c>
      <c r="G25" s="17">
        <v>508.67925500000001</v>
      </c>
      <c r="H25" s="18">
        <f t="shared" si="1"/>
        <v>1.3055302426921107E-2</v>
      </c>
      <c r="L25" s="21"/>
    </row>
    <row r="26" spans="1:16" x14ac:dyDescent="0.25">
      <c r="A26" s="1" t="str">
        <f t="shared" si="0"/>
        <v>IL&amp;FS  Infrastructure Debt Fund Series 1ABhilangana Hydro Power Limited</v>
      </c>
      <c r="B26" s="16">
        <v>10</v>
      </c>
      <c r="C26" s="1" t="s">
        <v>22</v>
      </c>
      <c r="D26" s="1" t="s">
        <v>23</v>
      </c>
      <c r="E26" s="1" t="s">
        <v>27</v>
      </c>
      <c r="F26" s="2">
        <v>49</v>
      </c>
      <c r="G26" s="17">
        <v>490</v>
      </c>
      <c r="H26" s="18">
        <f t="shared" si="1"/>
        <v>1.2575897535257934E-2</v>
      </c>
      <c r="L26" s="21"/>
    </row>
    <row r="27" spans="1:16" x14ac:dyDescent="0.25">
      <c r="A27" s="1" t="str">
        <f t="shared" si="0"/>
        <v>IL&amp;FS  Infrastructure Debt Fund Series 1ABhilangana Hydro Power Limited</v>
      </c>
      <c r="B27" s="16">
        <v>11</v>
      </c>
      <c r="C27" s="1" t="s">
        <v>22</v>
      </c>
      <c r="D27" s="1" t="s">
        <v>23</v>
      </c>
      <c r="E27" s="1" t="s">
        <v>26</v>
      </c>
      <c r="F27" s="2">
        <v>42</v>
      </c>
      <c r="G27" s="17">
        <v>420</v>
      </c>
      <c r="H27" s="18">
        <f t="shared" si="1"/>
        <v>1.0779340744506802E-2</v>
      </c>
      <c r="L27" s="21"/>
    </row>
    <row r="28" spans="1:16" x14ac:dyDescent="0.25">
      <c r="B28" s="22">
        <v>12</v>
      </c>
      <c r="C28" s="1" t="s">
        <v>36</v>
      </c>
      <c r="D28" s="1" t="s">
        <v>37</v>
      </c>
      <c r="E28" s="1" t="s">
        <v>38</v>
      </c>
      <c r="F28" s="2">
        <v>44220</v>
      </c>
      <c r="G28" s="17">
        <v>331.65</v>
      </c>
      <c r="H28" s="18">
        <f t="shared" si="1"/>
        <v>8.5118294236087629E-3</v>
      </c>
      <c r="L28" s="21"/>
    </row>
    <row r="29" spans="1:16" x14ac:dyDescent="0.25">
      <c r="B29" s="22">
        <v>13</v>
      </c>
      <c r="C29" s="1" t="s">
        <v>39</v>
      </c>
      <c r="D29" s="1" t="s">
        <v>40</v>
      </c>
      <c r="E29" s="1" t="s">
        <v>41</v>
      </c>
      <c r="F29" s="2">
        <v>0</v>
      </c>
      <c r="G29" s="17">
        <v>13.89486</v>
      </c>
      <c r="H29" s="18">
        <f t="shared" si="1"/>
        <v>3.5661292985051849E-4</v>
      </c>
      <c r="L29" s="21"/>
    </row>
    <row r="30" spans="1:16" x14ac:dyDescent="0.25">
      <c r="A30" s="1" t="str">
        <f t="shared" si="0"/>
        <v>IL&amp;FS  Infrastructure Debt Fund Series 1A</v>
      </c>
      <c r="B30" s="16"/>
      <c r="G30" s="17"/>
      <c r="H30" s="18"/>
      <c r="L30" s="21"/>
    </row>
    <row r="31" spans="1:16" s="4" customFormat="1" x14ac:dyDescent="0.25">
      <c r="B31" s="22"/>
      <c r="C31" s="26" t="s">
        <v>43</v>
      </c>
      <c r="D31" s="26"/>
      <c r="E31" s="26"/>
      <c r="F31" s="26"/>
      <c r="G31" s="27">
        <f>SUM(G15:G29)</f>
        <v>37666.778781200002</v>
      </c>
      <c r="H31" s="28">
        <f>SUM(H15:H29)</f>
        <v>0.96672153150122242</v>
      </c>
      <c r="I31" s="29"/>
      <c r="K31" s="5"/>
      <c r="L31" s="1"/>
      <c r="M31" s="30"/>
      <c r="N31" s="31"/>
      <c r="P31" s="31">
        <f>+N31-O31</f>
        <v>0</v>
      </c>
    </row>
    <row r="32" spans="1:16" s="4" customFormat="1" x14ac:dyDescent="0.25">
      <c r="B32" s="22"/>
      <c r="C32" s="29"/>
      <c r="D32" s="29"/>
      <c r="E32" s="29"/>
      <c r="F32" s="29"/>
      <c r="G32" s="32"/>
      <c r="H32" s="33"/>
      <c r="I32" s="29"/>
      <c r="K32" s="5"/>
      <c r="L32" s="1"/>
    </row>
    <row r="33" spans="2:13" s="4" customFormat="1" x14ac:dyDescent="0.25">
      <c r="B33" s="22"/>
      <c r="C33" s="19" t="s">
        <v>44</v>
      </c>
      <c r="D33" s="1"/>
      <c r="E33" s="1"/>
      <c r="F33" s="1"/>
      <c r="G33" s="17"/>
      <c r="H33" s="18"/>
      <c r="I33" s="29"/>
      <c r="K33" s="5"/>
      <c r="L33" s="1"/>
    </row>
    <row r="34" spans="2:13" s="4" customFormat="1" x14ac:dyDescent="0.25">
      <c r="B34" s="22"/>
      <c r="C34" s="4" t="s">
        <v>45</v>
      </c>
      <c r="D34" s="34"/>
      <c r="E34" s="34"/>
      <c r="F34" s="34"/>
      <c r="G34" s="17">
        <v>0</v>
      </c>
      <c r="H34" s="18">
        <f>+G34/$G$46</f>
        <v>0</v>
      </c>
      <c r="I34" s="29"/>
      <c r="K34" s="5"/>
      <c r="L34" s="1"/>
    </row>
    <row r="35" spans="2:13" s="4" customFormat="1" x14ac:dyDescent="0.25">
      <c r="B35" s="22"/>
      <c r="C35" s="1"/>
      <c r="D35" s="1"/>
      <c r="E35" s="1"/>
      <c r="F35" s="1"/>
      <c r="G35" s="34"/>
      <c r="H35" s="35"/>
      <c r="I35" s="29"/>
      <c r="K35" s="5"/>
      <c r="L35" s="1"/>
    </row>
    <row r="36" spans="2:13" x14ac:dyDescent="0.25">
      <c r="B36" s="16"/>
      <c r="C36" s="26" t="s">
        <v>43</v>
      </c>
      <c r="D36" s="26"/>
      <c r="E36" s="26"/>
      <c r="F36" s="26"/>
      <c r="G36" s="36">
        <f>SUM(G34:G35)</f>
        <v>0</v>
      </c>
      <c r="H36" s="37">
        <f>SUM(H34:H35)</f>
        <v>0</v>
      </c>
    </row>
    <row r="37" spans="2:13" x14ac:dyDescent="0.25">
      <c r="B37" s="16"/>
      <c r="C37" s="29"/>
      <c r="D37" s="29"/>
      <c r="E37" s="29"/>
      <c r="F37" s="29"/>
      <c r="G37" s="24"/>
      <c r="H37" s="38"/>
    </row>
    <row r="38" spans="2:13" x14ac:dyDescent="0.25">
      <c r="B38" s="16"/>
      <c r="C38" s="19" t="s">
        <v>46</v>
      </c>
      <c r="D38" s="34"/>
      <c r="E38" s="34"/>
      <c r="G38" s="17">
        <v>20.5</v>
      </c>
      <c r="H38" s="18">
        <f>+G38/$G$46</f>
        <v>5.261344887199748E-4</v>
      </c>
    </row>
    <row r="39" spans="2:13" x14ac:dyDescent="0.25">
      <c r="B39" s="16"/>
      <c r="C39" s="19"/>
      <c r="D39" s="34"/>
      <c r="E39" s="34"/>
      <c r="G39" s="17"/>
      <c r="H39" s="39"/>
    </row>
    <row r="40" spans="2:13" s="4" customFormat="1" x14ac:dyDescent="0.25">
      <c r="B40" s="22"/>
      <c r="C40" s="26" t="s">
        <v>43</v>
      </c>
      <c r="D40" s="26"/>
      <c r="E40" s="26"/>
      <c r="F40" s="26"/>
      <c r="G40" s="27">
        <f>SUM(G38:G39)</f>
        <v>20.5</v>
      </c>
      <c r="H40" s="28">
        <f>SUM(H38:H39)</f>
        <v>5.261344887199748E-4</v>
      </c>
      <c r="I40" s="29"/>
      <c r="K40" s="5"/>
      <c r="L40" s="1"/>
    </row>
    <row r="41" spans="2:13" x14ac:dyDescent="0.25">
      <c r="B41" s="16"/>
      <c r="G41" s="17"/>
      <c r="H41" s="18"/>
    </row>
    <row r="42" spans="2:13" x14ac:dyDescent="0.25">
      <c r="B42" s="16"/>
      <c r="C42" s="19" t="s">
        <v>47</v>
      </c>
      <c r="G42" s="17"/>
      <c r="H42" s="18"/>
    </row>
    <row r="43" spans="2:13" x14ac:dyDescent="0.25">
      <c r="B43" s="16">
        <v>1</v>
      </c>
      <c r="C43" s="1" t="s">
        <v>48</v>
      </c>
      <c r="D43" s="34"/>
      <c r="E43" s="34"/>
      <c r="G43" s="17">
        <v>-52.668394299998226</v>
      </c>
      <c r="H43" s="18">
        <f>+G43/$G$46</f>
        <v>-1.3517394491088586E-3</v>
      </c>
    </row>
    <row r="44" spans="2:13" x14ac:dyDescent="0.25">
      <c r="B44" s="16">
        <v>2</v>
      </c>
      <c r="C44" s="1" t="s">
        <v>49</v>
      </c>
      <c r="D44" s="34"/>
      <c r="E44" s="34"/>
      <c r="G44" s="40">
        <v>1328.8113987999998</v>
      </c>
      <c r="H44" s="18">
        <f>+G44/$G$46</f>
        <v>3.410407345916646E-2</v>
      </c>
    </row>
    <row r="45" spans="2:13" s="4" customFormat="1" x14ac:dyDescent="0.25">
      <c r="B45" s="22"/>
      <c r="C45" s="26" t="s">
        <v>43</v>
      </c>
      <c r="D45" s="26"/>
      <c r="E45" s="26"/>
      <c r="F45" s="26"/>
      <c r="G45" s="27">
        <f>SUM(G43:G44)</f>
        <v>1276.1430045000016</v>
      </c>
      <c r="H45" s="28">
        <f>SUM(H43:H44)</f>
        <v>3.2752334010057602E-2</v>
      </c>
      <c r="I45" s="29"/>
      <c r="K45" s="5"/>
      <c r="L45" s="1"/>
    </row>
    <row r="46" spans="2:13" s="4" customFormat="1" x14ac:dyDescent="0.25">
      <c r="B46" s="22"/>
      <c r="C46" s="41" t="s">
        <v>50</v>
      </c>
      <c r="D46" s="41"/>
      <c r="E46" s="41"/>
      <c r="F46" s="41"/>
      <c r="G46" s="42">
        <f>+G31+G36+G40+G45</f>
        <v>38963.421785700004</v>
      </c>
      <c r="H46" s="43">
        <f>+H31+H36+H40+H45</f>
        <v>1</v>
      </c>
      <c r="I46" s="44"/>
      <c r="K46" s="5"/>
      <c r="M46" s="30"/>
    </row>
    <row r="47" spans="2:13" x14ac:dyDescent="0.25">
      <c r="B47" s="16"/>
      <c r="C47" s="44"/>
      <c r="D47" s="44"/>
      <c r="E47" s="44"/>
      <c r="F47" s="44"/>
      <c r="G47" s="45"/>
      <c r="H47" s="46"/>
      <c r="I47" s="44"/>
      <c r="M47" s="21"/>
    </row>
    <row r="48" spans="2:13" x14ac:dyDescent="0.25">
      <c r="B48" s="16"/>
      <c r="C48" s="47" t="s">
        <v>51</v>
      </c>
      <c r="G48" s="21"/>
      <c r="H48" s="48"/>
    </row>
    <row r="49" spans="6:11" x14ac:dyDescent="0.25">
      <c r="K49" s="49"/>
    </row>
    <row r="50" spans="6:11" hidden="1" x14ac:dyDescent="0.25">
      <c r="F50" s="50">
        <v>3896342178.5700002</v>
      </c>
      <c r="G50" s="21">
        <f>+F50/100000</f>
        <v>38963.421785700004</v>
      </c>
    </row>
    <row r="51" spans="6:11" hidden="1" x14ac:dyDescent="0.25">
      <c r="G51" s="21">
        <f>+G46-G50</f>
        <v>0</v>
      </c>
    </row>
  </sheetData>
  <sortState ref="C19:H29">
    <sortCondition descending="1" ref="H19:H29"/>
  </sortState>
  <mergeCells count="8">
    <mergeCell ref="B7:H7"/>
    <mergeCell ref="B8:H8"/>
    <mergeCell ref="B9:H9"/>
    <mergeCell ref="B11:B12"/>
    <mergeCell ref="C11:C12"/>
    <mergeCell ref="D11:D12"/>
    <mergeCell ref="F11:F12"/>
    <mergeCell ref="H11:H12"/>
  </mergeCells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view="pageBreakPreview" topLeftCell="B1" zoomScale="87" zoomScaleNormal="85" zoomScaleSheetLayoutView="87" workbookViewId="0">
      <selection activeCell="G15" sqref="G15"/>
    </sheetView>
  </sheetViews>
  <sheetFormatPr defaultRowHeight="15.75" x14ac:dyDescent="0.25"/>
  <cols>
    <col min="1" max="1" width="9.140625" style="51" hidden="1" customWidth="1"/>
    <col min="2" max="2" width="7.5703125" style="51" customWidth="1"/>
    <col min="3" max="3" width="58.7109375" style="51" customWidth="1"/>
    <col min="4" max="4" width="21.28515625" style="51" bestFit="1" customWidth="1"/>
    <col min="5" max="5" width="16.85546875" style="51" customWidth="1"/>
    <col min="6" max="6" width="11" style="51" bestFit="1" customWidth="1"/>
    <col min="7" max="7" width="16.42578125" style="51" customWidth="1"/>
    <col min="8" max="8" width="14.7109375" style="51" customWidth="1"/>
    <col min="9" max="9" width="18.42578125" style="1" customWidth="1"/>
    <col min="10" max="10" width="17.42578125" style="51" hidden="1" customWidth="1"/>
    <col min="11" max="11" width="9.140625" style="53" hidden="1" customWidth="1"/>
    <col min="12" max="12" width="15.140625" style="1" hidden="1" customWidth="1"/>
    <col min="13" max="14" width="15.140625" style="51" hidden="1" customWidth="1"/>
    <col min="15" max="16" width="0" style="51" hidden="1" customWidth="1"/>
    <col min="17" max="17" width="17" style="51" bestFit="1" customWidth="1"/>
    <col min="18" max="18" width="10" style="51" bestFit="1" customWidth="1"/>
    <col min="19" max="19" width="9.28515625" style="51" bestFit="1" customWidth="1"/>
    <col min="20" max="16384" width="9.140625" style="51"/>
  </cols>
  <sheetData>
    <row r="1" spans="1:17" x14ac:dyDescent="0.25">
      <c r="F1" s="52"/>
    </row>
    <row r="2" spans="1:17" x14ac:dyDescent="0.25">
      <c r="F2" s="52"/>
    </row>
    <row r="3" spans="1:17" x14ac:dyDescent="0.25">
      <c r="F3" s="52"/>
    </row>
    <row r="4" spans="1:17" x14ac:dyDescent="0.25">
      <c r="F4" s="52"/>
    </row>
    <row r="5" spans="1:17" x14ac:dyDescent="0.25">
      <c r="B5" s="1" t="s">
        <v>0</v>
      </c>
      <c r="F5" s="52"/>
    </row>
    <row r="6" spans="1:17" s="20" customFormat="1" ht="15.75" customHeight="1" x14ac:dyDescent="0.25">
      <c r="B6" s="159" t="s">
        <v>52</v>
      </c>
      <c r="C6" s="160"/>
      <c r="D6" s="160"/>
      <c r="E6" s="160"/>
      <c r="F6" s="160"/>
      <c r="G6" s="160"/>
      <c r="H6" s="161"/>
      <c r="I6" s="1"/>
      <c r="K6" s="54"/>
      <c r="L6" s="1"/>
    </row>
    <row r="7" spans="1:17" s="20" customFormat="1" ht="15.75" customHeight="1" x14ac:dyDescent="0.25">
      <c r="B7" s="171" t="s">
        <v>2</v>
      </c>
      <c r="C7" s="172"/>
      <c r="D7" s="172"/>
      <c r="E7" s="172"/>
      <c r="F7" s="172"/>
      <c r="G7" s="172"/>
      <c r="H7" s="173"/>
      <c r="I7" s="1"/>
      <c r="K7" s="54"/>
      <c r="L7" s="1"/>
    </row>
    <row r="8" spans="1:17" x14ac:dyDescent="0.25">
      <c r="B8" s="165"/>
      <c r="C8" s="166"/>
      <c r="D8" s="166"/>
      <c r="E8" s="166"/>
      <c r="F8" s="166"/>
      <c r="G8" s="166"/>
      <c r="H8" s="167"/>
      <c r="J8" s="55"/>
      <c r="K8" s="56"/>
    </row>
    <row r="9" spans="1:17" x14ac:dyDescent="0.25">
      <c r="B9" s="6"/>
      <c r="C9" s="57"/>
      <c r="D9" s="57"/>
      <c r="E9" s="57"/>
      <c r="F9" s="57"/>
      <c r="G9" s="57"/>
      <c r="H9" s="58"/>
      <c r="J9" s="55"/>
      <c r="K9" s="56"/>
    </row>
    <row r="10" spans="1:17" s="20" customFormat="1" x14ac:dyDescent="0.25">
      <c r="B10" s="168" t="s">
        <v>3</v>
      </c>
      <c r="C10" s="169" t="s">
        <v>4</v>
      </c>
      <c r="D10" s="169" t="s">
        <v>5</v>
      </c>
      <c r="E10" s="12" t="s">
        <v>6</v>
      </c>
      <c r="F10" s="169" t="s">
        <v>7</v>
      </c>
      <c r="G10" s="13" t="s">
        <v>8</v>
      </c>
      <c r="H10" s="170" t="s">
        <v>9</v>
      </c>
      <c r="I10" s="14"/>
      <c r="J10" s="59"/>
      <c r="K10" s="54"/>
      <c r="L10" s="14"/>
    </row>
    <row r="11" spans="1:17" s="20" customFormat="1" x14ac:dyDescent="0.25">
      <c r="B11" s="168"/>
      <c r="C11" s="169"/>
      <c r="D11" s="169"/>
      <c r="E11" s="12"/>
      <c r="F11" s="169"/>
      <c r="G11" s="13" t="s">
        <v>10</v>
      </c>
      <c r="H11" s="170"/>
      <c r="I11" s="14"/>
      <c r="J11" s="59"/>
      <c r="K11" s="54"/>
      <c r="L11" s="14"/>
    </row>
    <row r="12" spans="1:17" x14ac:dyDescent="0.25">
      <c r="B12" s="16"/>
      <c r="C12" s="1"/>
      <c r="D12" s="1"/>
      <c r="E12" s="1"/>
      <c r="F12" s="1"/>
      <c r="G12" s="17"/>
      <c r="H12" s="18"/>
    </row>
    <row r="13" spans="1:17" x14ac:dyDescent="0.25">
      <c r="B13" s="16"/>
      <c r="C13" s="19" t="s">
        <v>11</v>
      </c>
      <c r="D13" s="1"/>
      <c r="E13" s="1"/>
      <c r="F13" s="1"/>
      <c r="G13" s="17"/>
      <c r="H13" s="18"/>
    </row>
    <row r="14" spans="1:17" x14ac:dyDescent="0.25">
      <c r="A14" s="51" t="s">
        <v>53</v>
      </c>
      <c r="B14" s="16">
        <v>1</v>
      </c>
      <c r="C14" s="1" t="s">
        <v>54</v>
      </c>
      <c r="D14" s="1" t="s">
        <v>55</v>
      </c>
      <c r="E14" s="1" t="s">
        <v>56</v>
      </c>
      <c r="F14" s="60">
        <v>547</v>
      </c>
      <c r="G14" s="17">
        <v>5969.94301</v>
      </c>
      <c r="H14" s="18">
        <f>+G14/$G$46</f>
        <v>0.15496455898559677</v>
      </c>
    </row>
    <row r="15" spans="1:17" x14ac:dyDescent="0.25">
      <c r="A15" s="51" t="s">
        <v>57</v>
      </c>
      <c r="B15" s="16">
        <v>2</v>
      </c>
      <c r="C15" s="1" t="s">
        <v>12</v>
      </c>
      <c r="D15" s="1" t="s">
        <v>13</v>
      </c>
      <c r="E15" s="1" t="s">
        <v>58</v>
      </c>
      <c r="F15" s="60">
        <v>200</v>
      </c>
      <c r="G15" s="17">
        <v>2532.1168699999998</v>
      </c>
      <c r="H15" s="18">
        <f>+G15/$G$46</f>
        <v>6.5727323259579945E-2</v>
      </c>
      <c r="I15" s="61"/>
      <c r="Q15" s="61"/>
    </row>
    <row r="16" spans="1:17" x14ac:dyDescent="0.25">
      <c r="A16" s="51" t="s">
        <v>59</v>
      </c>
      <c r="B16" s="16">
        <v>3</v>
      </c>
      <c r="C16" s="1" t="s">
        <v>15</v>
      </c>
      <c r="D16" s="1" t="s">
        <v>16</v>
      </c>
      <c r="E16" s="1" t="s">
        <v>61</v>
      </c>
      <c r="F16" s="60">
        <v>117143</v>
      </c>
      <c r="G16" s="17">
        <v>1171.4299100000001</v>
      </c>
      <c r="H16" s="18">
        <f>+G16/$G$46</f>
        <v>3.0407345443937049E-2</v>
      </c>
      <c r="I16" s="61"/>
      <c r="Q16" s="61"/>
    </row>
    <row r="17" spans="1:21" x14ac:dyDescent="0.25">
      <c r="A17" s="51" t="s">
        <v>60</v>
      </c>
      <c r="B17" s="16">
        <v>4</v>
      </c>
      <c r="C17" s="1" t="s">
        <v>12</v>
      </c>
      <c r="D17" s="1" t="s">
        <v>13</v>
      </c>
      <c r="E17" s="1" t="s">
        <v>14</v>
      </c>
      <c r="F17" s="60">
        <v>35</v>
      </c>
      <c r="G17" s="17">
        <v>443.12045000000001</v>
      </c>
      <c r="H17" s="18">
        <f>+G17/$G$46</f>
        <v>1.1502281512022204E-2</v>
      </c>
      <c r="Q17" s="179">
        <f>G17+'1A'!G15</f>
        <v>9495.4382500000011</v>
      </c>
    </row>
    <row r="18" spans="1:21" x14ac:dyDescent="0.25">
      <c r="B18" s="16"/>
      <c r="C18" s="1"/>
      <c r="D18" s="1"/>
      <c r="E18" s="1"/>
      <c r="F18" s="60"/>
      <c r="G18" s="17"/>
      <c r="H18" s="18"/>
    </row>
    <row r="19" spans="1:21" x14ac:dyDescent="0.25">
      <c r="B19" s="16"/>
      <c r="C19" s="19" t="s">
        <v>18</v>
      </c>
      <c r="D19" s="1"/>
      <c r="E19" s="1"/>
      <c r="F19" s="2"/>
      <c r="G19" s="17"/>
      <c r="H19" s="18"/>
    </row>
    <row r="20" spans="1:21" x14ac:dyDescent="0.25">
      <c r="B20" s="16">
        <v>5</v>
      </c>
      <c r="C20" s="1" t="s">
        <v>22</v>
      </c>
      <c r="D20" s="1" t="s">
        <v>23</v>
      </c>
      <c r="E20" s="1" t="s">
        <v>26</v>
      </c>
      <c r="F20" s="60">
        <v>580</v>
      </c>
      <c r="G20" s="17">
        <v>5800</v>
      </c>
      <c r="H20" s="18">
        <f t="shared" ref="H20:H30" si="0">+G20/$G$46</f>
        <v>0.1505532700414273</v>
      </c>
    </row>
    <row r="21" spans="1:21" x14ac:dyDescent="0.25">
      <c r="A21" s="51" t="s">
        <v>64</v>
      </c>
      <c r="B21" s="16">
        <v>6</v>
      </c>
      <c r="C21" s="1" t="s">
        <v>79</v>
      </c>
      <c r="D21" s="1" t="s">
        <v>29</v>
      </c>
      <c r="E21" s="1" t="s">
        <v>80</v>
      </c>
      <c r="F21" s="60">
        <v>578</v>
      </c>
      <c r="G21" s="17">
        <v>5780</v>
      </c>
      <c r="H21" s="18">
        <f t="shared" si="0"/>
        <v>0.15003412083438791</v>
      </c>
    </row>
    <row r="22" spans="1:21" x14ac:dyDescent="0.25">
      <c r="A22" s="51" t="s">
        <v>65</v>
      </c>
      <c r="B22" s="16">
        <f>B21+1</f>
        <v>7</v>
      </c>
      <c r="C22" s="1" t="s">
        <v>66</v>
      </c>
      <c r="D22" s="1" t="s">
        <v>67</v>
      </c>
      <c r="E22" s="1" t="s">
        <v>68</v>
      </c>
      <c r="F22" s="60">
        <v>406649</v>
      </c>
      <c r="G22" s="17">
        <v>4066.49</v>
      </c>
      <c r="H22" s="18">
        <f t="shared" si="0"/>
        <v>0.1055557529466834</v>
      </c>
    </row>
    <row r="23" spans="1:21" x14ac:dyDescent="0.25">
      <c r="A23" s="51" t="s">
        <v>69</v>
      </c>
      <c r="B23" s="16">
        <f t="shared" ref="B23:B30" si="1">B22+1</f>
        <v>8</v>
      </c>
      <c r="C23" s="23" t="s">
        <v>42</v>
      </c>
      <c r="D23" s="23" t="s">
        <v>29</v>
      </c>
      <c r="E23" s="1" t="s">
        <v>41</v>
      </c>
      <c r="F23" s="63">
        <v>0</v>
      </c>
      <c r="G23" s="25">
        <v>3476.8868499999999</v>
      </c>
      <c r="H23" s="18">
        <f t="shared" si="0"/>
        <v>9.0251152557161637E-2</v>
      </c>
    </row>
    <row r="24" spans="1:21" x14ac:dyDescent="0.25">
      <c r="A24" s="51" t="s">
        <v>71</v>
      </c>
      <c r="B24" s="16">
        <f t="shared" si="1"/>
        <v>9</v>
      </c>
      <c r="C24" s="1" t="s">
        <v>28</v>
      </c>
      <c r="D24" s="1" t="s">
        <v>29</v>
      </c>
      <c r="E24" s="1" t="s">
        <v>77</v>
      </c>
      <c r="F24" s="60">
        <v>245000</v>
      </c>
      <c r="G24" s="17">
        <v>2450</v>
      </c>
      <c r="H24" s="18">
        <f t="shared" si="0"/>
        <v>6.3595777862327049E-2</v>
      </c>
    </row>
    <row r="25" spans="1:21" x14ac:dyDescent="0.25">
      <c r="A25" s="51" t="s">
        <v>72</v>
      </c>
      <c r="B25" s="16">
        <f t="shared" si="1"/>
        <v>10</v>
      </c>
      <c r="C25" s="1" t="s">
        <v>36</v>
      </c>
      <c r="D25" s="1" t="s">
        <v>37</v>
      </c>
      <c r="E25" s="1" t="s">
        <v>70</v>
      </c>
      <c r="F25" s="60">
        <v>207388</v>
      </c>
      <c r="G25" s="17">
        <v>2073.88</v>
      </c>
      <c r="H25" s="18">
        <f t="shared" si="0"/>
        <v>5.3832657874744012E-2</v>
      </c>
    </row>
    <row r="26" spans="1:21" x14ac:dyDescent="0.25">
      <c r="A26" s="51" t="s">
        <v>74</v>
      </c>
      <c r="B26" s="16">
        <f t="shared" si="1"/>
        <v>11</v>
      </c>
      <c r="C26" s="1" t="s">
        <v>31</v>
      </c>
      <c r="D26" s="1" t="s">
        <v>29</v>
      </c>
      <c r="E26" s="1" t="s">
        <v>32</v>
      </c>
      <c r="F26" s="60">
        <v>200</v>
      </c>
      <c r="G26" s="17">
        <v>2000</v>
      </c>
      <c r="H26" s="18">
        <f t="shared" si="0"/>
        <v>5.1914920703940451E-2</v>
      </c>
    </row>
    <row r="27" spans="1:21" x14ac:dyDescent="0.25">
      <c r="A27" s="51" t="s">
        <v>76</v>
      </c>
      <c r="B27" s="16">
        <f t="shared" si="1"/>
        <v>12</v>
      </c>
      <c r="C27" s="1" t="s">
        <v>62</v>
      </c>
      <c r="D27" s="1" t="s">
        <v>29</v>
      </c>
      <c r="E27" s="1" t="s">
        <v>73</v>
      </c>
      <c r="F27" s="60">
        <v>150</v>
      </c>
      <c r="G27" s="17">
        <v>1599.3433500000001</v>
      </c>
      <c r="H27" s="18">
        <f t="shared" si="0"/>
        <v>4.1514891596812244E-2</v>
      </c>
    </row>
    <row r="28" spans="1:21" x14ac:dyDescent="0.25">
      <c r="A28" s="51" t="s">
        <v>78</v>
      </c>
      <c r="B28" s="16">
        <f t="shared" si="1"/>
        <v>13</v>
      </c>
      <c r="C28" s="1" t="s">
        <v>39</v>
      </c>
      <c r="D28" s="1" t="s">
        <v>40</v>
      </c>
      <c r="E28" s="1" t="s">
        <v>41</v>
      </c>
      <c r="F28" s="63">
        <v>0</v>
      </c>
      <c r="G28" s="17">
        <v>408.35719999999998</v>
      </c>
      <c r="H28" s="18">
        <f t="shared" si="0"/>
        <v>1.0599915828441575E-2</v>
      </c>
      <c r="I28" s="21"/>
      <c r="Q28" s="62"/>
    </row>
    <row r="29" spans="1:21" x14ac:dyDescent="0.25">
      <c r="B29" s="16">
        <f t="shared" si="1"/>
        <v>14</v>
      </c>
      <c r="C29" s="1" t="s">
        <v>62</v>
      </c>
      <c r="D29" s="1" t="s">
        <v>29</v>
      </c>
      <c r="E29" s="1" t="s">
        <v>63</v>
      </c>
      <c r="F29" s="60">
        <v>20</v>
      </c>
      <c r="G29" s="17">
        <v>212.96709000000001</v>
      </c>
      <c r="H29" s="18">
        <f t="shared" si="0"/>
        <v>5.5280847949494751E-3</v>
      </c>
      <c r="I29" s="21"/>
      <c r="Q29" s="62"/>
    </row>
    <row r="30" spans="1:21" x14ac:dyDescent="0.25">
      <c r="B30" s="16">
        <f t="shared" si="1"/>
        <v>15</v>
      </c>
      <c r="C30" s="1" t="s">
        <v>33</v>
      </c>
      <c r="D30" s="1" t="s">
        <v>34</v>
      </c>
      <c r="E30" s="1" t="s">
        <v>75</v>
      </c>
      <c r="F30" s="60">
        <v>20</v>
      </c>
      <c r="G30" s="17">
        <v>199.87397000000001</v>
      </c>
      <c r="H30" s="18">
        <f t="shared" si="0"/>
        <v>5.1882206516658865E-3</v>
      </c>
      <c r="I30" s="21"/>
      <c r="Q30" s="62"/>
    </row>
    <row r="31" spans="1:21" x14ac:dyDescent="0.25">
      <c r="A31" s="51" t="s">
        <v>52</v>
      </c>
      <c r="B31" s="16"/>
      <c r="C31" s="1"/>
      <c r="D31" s="1"/>
      <c r="E31" s="1"/>
      <c r="F31" s="60"/>
      <c r="G31" s="17"/>
      <c r="H31" s="18"/>
    </row>
    <row r="32" spans="1:21" x14ac:dyDescent="0.25">
      <c r="B32" s="16"/>
      <c r="C32" s="26" t="s">
        <v>43</v>
      </c>
      <c r="D32" s="64"/>
      <c r="E32" s="64"/>
      <c r="F32" s="64"/>
      <c r="G32" s="65">
        <f>SUM(G14:G30)</f>
        <v>38184.4087</v>
      </c>
      <c r="H32" s="66">
        <f>SUM(H14:H30)</f>
        <v>0.99117027489367693</v>
      </c>
      <c r="I32" s="67"/>
      <c r="R32" s="68"/>
      <c r="S32" s="69"/>
      <c r="U32" s="69"/>
    </row>
    <row r="33" spans="2:18" x14ac:dyDescent="0.25">
      <c r="B33" s="16"/>
      <c r="C33" s="29"/>
      <c r="D33" s="29"/>
      <c r="E33" s="29"/>
      <c r="F33" s="29"/>
      <c r="G33" s="32"/>
      <c r="H33" s="33"/>
      <c r="I33" s="29"/>
    </row>
    <row r="34" spans="2:18" x14ac:dyDescent="0.25">
      <c r="B34" s="16"/>
      <c r="C34" s="19" t="s">
        <v>44</v>
      </c>
      <c r="D34" s="1"/>
      <c r="E34" s="1"/>
      <c r="F34" s="1"/>
      <c r="G34" s="17"/>
      <c r="H34" s="18"/>
      <c r="J34" s="55" t="s">
        <v>81</v>
      </c>
      <c r="K34" s="56" t="s">
        <v>82</v>
      </c>
    </row>
    <row r="35" spans="2:18" x14ac:dyDescent="0.25">
      <c r="B35" s="16"/>
      <c r="C35" s="4" t="s">
        <v>45</v>
      </c>
      <c r="D35" s="34"/>
      <c r="E35" s="34"/>
      <c r="F35" s="34"/>
      <c r="G35" s="17">
        <v>0</v>
      </c>
      <c r="H35" s="18">
        <f>+G35/$G$46</f>
        <v>0</v>
      </c>
      <c r="J35" s="51" t="s">
        <v>83</v>
      </c>
      <c r="K35" s="53">
        <v>0.22270000000000001</v>
      </c>
    </row>
    <row r="36" spans="2:18" x14ac:dyDescent="0.25">
      <c r="B36" s="16"/>
      <c r="C36" s="1"/>
      <c r="D36" s="1"/>
      <c r="E36" s="1"/>
      <c r="F36" s="1"/>
      <c r="G36" s="34"/>
      <c r="H36" s="35"/>
      <c r="J36" s="51" t="s">
        <v>84</v>
      </c>
      <c r="K36" s="53">
        <v>9.2100000000000001E-2</v>
      </c>
    </row>
    <row r="37" spans="2:18" s="20" customFormat="1" x14ac:dyDescent="0.25">
      <c r="B37" s="22"/>
      <c r="C37" s="26" t="s">
        <v>43</v>
      </c>
      <c r="D37" s="26"/>
      <c r="E37" s="26"/>
      <c r="F37" s="26"/>
      <c r="G37" s="70">
        <f>SUM(G35:G36)</f>
        <v>0</v>
      </c>
      <c r="H37" s="37">
        <f>SUM(H35:H36)</f>
        <v>0</v>
      </c>
      <c r="I37" s="29"/>
      <c r="J37" s="20" t="s">
        <v>85</v>
      </c>
      <c r="K37" s="54">
        <v>1.61E-2</v>
      </c>
      <c r="L37" s="1"/>
    </row>
    <row r="38" spans="2:18" x14ac:dyDescent="0.25">
      <c r="B38" s="16"/>
      <c r="C38" s="1"/>
      <c r="D38" s="1"/>
      <c r="E38" s="1"/>
      <c r="F38" s="1"/>
      <c r="G38" s="17"/>
      <c r="H38" s="18"/>
    </row>
    <row r="39" spans="2:18" x14ac:dyDescent="0.25">
      <c r="B39" s="16"/>
      <c r="C39" s="19" t="s">
        <v>46</v>
      </c>
      <c r="D39" s="1"/>
      <c r="E39" s="1"/>
      <c r="F39" s="2"/>
      <c r="G39" s="17">
        <v>5.5</v>
      </c>
      <c r="H39" s="18">
        <f>+G39/$G$46</f>
        <v>1.4276603193583623E-4</v>
      </c>
    </row>
    <row r="40" spans="2:18" x14ac:dyDescent="0.25">
      <c r="B40" s="16"/>
      <c r="C40" s="26" t="s">
        <v>43</v>
      </c>
      <c r="D40" s="26"/>
      <c r="E40" s="26"/>
      <c r="F40" s="26"/>
      <c r="G40" s="65">
        <f>SUM(G39)</f>
        <v>5.5</v>
      </c>
      <c r="H40" s="71">
        <f>SUM(H39)</f>
        <v>1.4276603193583623E-4</v>
      </c>
    </row>
    <row r="41" spans="2:18" x14ac:dyDescent="0.25">
      <c r="B41" s="16"/>
      <c r="C41" s="1"/>
      <c r="D41" s="1"/>
      <c r="E41" s="1"/>
      <c r="F41" s="1"/>
      <c r="G41" s="17"/>
      <c r="H41" s="18"/>
    </row>
    <row r="42" spans="2:18" x14ac:dyDescent="0.25">
      <c r="B42" s="16"/>
      <c r="C42" s="19" t="s">
        <v>47</v>
      </c>
      <c r="D42" s="1"/>
      <c r="E42" s="1"/>
      <c r="F42" s="1"/>
      <c r="G42" s="17"/>
      <c r="H42" s="18"/>
    </row>
    <row r="43" spans="2:18" x14ac:dyDescent="0.25">
      <c r="B43" s="16">
        <v>1</v>
      </c>
      <c r="C43" s="1" t="s">
        <v>86</v>
      </c>
      <c r="D43" s="1"/>
      <c r="E43" s="1"/>
      <c r="F43" s="1"/>
      <c r="G43" s="17">
        <f>-52.0782287000101+60.2946225999999</f>
        <v>8.2163938999897965</v>
      </c>
      <c r="H43" s="18">
        <f>+G43/$G$46</f>
        <v>2.1327671889515517E-4</v>
      </c>
    </row>
    <row r="44" spans="2:18" x14ac:dyDescent="0.25">
      <c r="B44" s="16">
        <v>2</v>
      </c>
      <c r="C44" s="17" t="s">
        <v>49</v>
      </c>
      <c r="D44" s="1"/>
      <c r="E44" s="1"/>
      <c r="F44" s="1"/>
      <c r="G44" s="17">
        <v>326.44496960000004</v>
      </c>
      <c r="H44" s="18">
        <f>+G44/$G$46</f>
        <v>8.4736823554921268E-3</v>
      </c>
    </row>
    <row r="45" spans="2:18" s="20" customFormat="1" x14ac:dyDescent="0.25">
      <c r="B45" s="22"/>
      <c r="C45" s="26" t="s">
        <v>43</v>
      </c>
      <c r="D45" s="26"/>
      <c r="E45" s="26"/>
      <c r="F45" s="26"/>
      <c r="G45" s="65">
        <f>SUM(G43:G44)</f>
        <v>334.66136349998982</v>
      </c>
      <c r="H45" s="72">
        <f>SUM(H43:H44)</f>
        <v>8.6869590743872821E-3</v>
      </c>
      <c r="I45" s="29"/>
      <c r="K45" s="54"/>
      <c r="L45" s="1"/>
    </row>
    <row r="46" spans="2:18" s="20" customFormat="1" x14ac:dyDescent="0.25">
      <c r="B46" s="22"/>
      <c r="C46" s="41" t="s">
        <v>50</v>
      </c>
      <c r="D46" s="41"/>
      <c r="E46" s="41"/>
      <c r="F46" s="41"/>
      <c r="G46" s="42">
        <f>+G32+G40+G45+G37</f>
        <v>38524.570063499988</v>
      </c>
      <c r="H46" s="43">
        <f>+H45+H40+H37+H32</f>
        <v>1</v>
      </c>
      <c r="I46" s="44"/>
      <c r="K46" s="54"/>
      <c r="L46" s="1"/>
      <c r="Q46" s="73"/>
      <c r="R46" s="68"/>
    </row>
    <row r="47" spans="2:18" x14ac:dyDescent="0.25">
      <c r="B47" s="16"/>
      <c r="C47" s="44"/>
      <c r="D47" s="44"/>
      <c r="E47" s="44"/>
      <c r="F47" s="44"/>
      <c r="G47" s="45"/>
      <c r="H47" s="46"/>
      <c r="I47" s="44"/>
      <c r="Q47" s="62"/>
      <c r="R47" s="68"/>
    </row>
    <row r="48" spans="2:18" x14ac:dyDescent="0.25">
      <c r="B48" s="16"/>
      <c r="C48" s="47" t="s">
        <v>51</v>
      </c>
      <c r="D48" s="1"/>
      <c r="E48" s="1"/>
      <c r="F48" s="1"/>
      <c r="G48" s="21"/>
      <c r="H48" s="48"/>
    </row>
    <row r="49" spans="2:8" x14ac:dyDescent="0.25">
      <c r="B49" s="1"/>
      <c r="C49" s="1"/>
      <c r="D49" s="1"/>
      <c r="E49" s="1"/>
      <c r="F49" s="1"/>
      <c r="G49" s="21"/>
      <c r="H49" s="1"/>
    </row>
    <row r="51" spans="2:8" hidden="1" x14ac:dyDescent="0.25">
      <c r="F51" s="51">
        <v>3852457006.3499999</v>
      </c>
      <c r="G51" s="62">
        <f>+F51/100000</f>
        <v>38524.570063499996</v>
      </c>
    </row>
    <row r="52" spans="2:8" hidden="1" x14ac:dyDescent="0.25">
      <c r="G52" s="62">
        <f>+G46-G51</f>
        <v>0</v>
      </c>
    </row>
  </sheetData>
  <sortState ref="C20:H30">
    <sortCondition descending="1" ref="H20:H30"/>
  </sortState>
  <mergeCells count="8">
    <mergeCell ref="B6:H6"/>
    <mergeCell ref="B7:H7"/>
    <mergeCell ref="B8:H8"/>
    <mergeCell ref="B10:B11"/>
    <mergeCell ref="C10:C11"/>
    <mergeCell ref="D10:D11"/>
    <mergeCell ref="F10:F11"/>
    <mergeCell ref="H10:H11"/>
  </mergeCells>
  <pageMargins left="0" right="0" top="0" bottom="0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topLeftCell="B1" zoomScale="87" zoomScaleNormal="85" zoomScaleSheetLayoutView="87" workbookViewId="0">
      <selection activeCell="N16" sqref="N16"/>
    </sheetView>
  </sheetViews>
  <sheetFormatPr defaultRowHeight="15.75" x14ac:dyDescent="0.25"/>
  <cols>
    <col min="1" max="1" width="13" style="20" hidden="1" customWidth="1"/>
    <col min="2" max="2" width="7.5703125" style="20" customWidth="1"/>
    <col min="3" max="3" width="58.7109375" style="20" customWidth="1"/>
    <col min="4" max="4" width="17.5703125" style="20" customWidth="1"/>
    <col min="5" max="5" width="16.28515625" style="20" customWidth="1"/>
    <col min="6" max="6" width="11" style="20" bestFit="1" customWidth="1"/>
    <col min="7" max="7" width="17.85546875" style="20" customWidth="1"/>
    <col min="8" max="8" width="14.7109375" style="20" customWidth="1"/>
    <col min="9" max="9" width="14.5703125" style="1" customWidth="1"/>
    <col min="10" max="10" width="21" style="20" hidden="1" customWidth="1"/>
    <col min="11" max="11" width="9.140625" style="54" hidden="1" customWidth="1"/>
    <col min="12" max="12" width="15.140625" style="1" customWidth="1"/>
    <col min="13" max="13" width="9.140625" style="20"/>
    <col min="14" max="15" width="9.28515625" style="20" bestFit="1" customWidth="1"/>
    <col min="16" max="16384" width="9.140625" style="20"/>
  </cols>
  <sheetData>
    <row r="1" spans="1:14" x14ac:dyDescent="0.25">
      <c r="F1" s="74"/>
    </row>
    <row r="2" spans="1:14" x14ac:dyDescent="0.25">
      <c r="F2" s="74"/>
    </row>
    <row r="3" spans="1:14" x14ac:dyDescent="0.25">
      <c r="F3" s="74"/>
    </row>
    <row r="4" spans="1:14" x14ac:dyDescent="0.25">
      <c r="F4" s="74"/>
    </row>
    <row r="5" spans="1:14" x14ac:dyDescent="0.25">
      <c r="B5" s="4" t="s">
        <v>0</v>
      </c>
      <c r="F5" s="74"/>
    </row>
    <row r="6" spans="1:14" ht="15.75" customHeight="1" x14ac:dyDescent="0.25">
      <c r="B6" s="159" t="s">
        <v>87</v>
      </c>
      <c r="C6" s="160"/>
      <c r="D6" s="160"/>
      <c r="E6" s="160"/>
      <c r="F6" s="160"/>
      <c r="G6" s="160"/>
      <c r="H6" s="161"/>
    </row>
    <row r="7" spans="1:14" ht="15.75" customHeight="1" x14ac:dyDescent="0.25">
      <c r="B7" s="171" t="s">
        <v>2</v>
      </c>
      <c r="C7" s="172"/>
      <c r="D7" s="172"/>
      <c r="E7" s="172"/>
      <c r="F7" s="172"/>
      <c r="G7" s="172"/>
      <c r="H7" s="173"/>
    </row>
    <row r="8" spans="1:14" x14ac:dyDescent="0.25">
      <c r="B8" s="165"/>
      <c r="C8" s="166"/>
      <c r="D8" s="166"/>
      <c r="E8" s="166"/>
      <c r="F8" s="166"/>
      <c r="G8" s="166"/>
      <c r="H8" s="167"/>
      <c r="J8" s="75"/>
      <c r="K8" s="76"/>
    </row>
    <row r="9" spans="1:14" x14ac:dyDescent="0.25">
      <c r="B9" s="6"/>
      <c r="C9" s="57"/>
      <c r="D9" s="57"/>
      <c r="E9" s="57"/>
      <c r="F9" s="57"/>
      <c r="G9" s="57"/>
      <c r="H9" s="58"/>
      <c r="J9" s="75"/>
      <c r="K9" s="76"/>
    </row>
    <row r="10" spans="1:14" x14ac:dyDescent="0.25">
      <c r="B10" s="168" t="s">
        <v>3</v>
      </c>
      <c r="C10" s="169" t="s">
        <v>4</v>
      </c>
      <c r="D10" s="169" t="s">
        <v>5</v>
      </c>
      <c r="E10" s="12" t="s">
        <v>6</v>
      </c>
      <c r="F10" s="169" t="s">
        <v>7</v>
      </c>
      <c r="G10" s="13" t="s">
        <v>8</v>
      </c>
      <c r="H10" s="170" t="s">
        <v>9</v>
      </c>
      <c r="I10" s="14"/>
      <c r="J10" s="59"/>
      <c r="L10" s="14"/>
    </row>
    <row r="11" spans="1:14" x14ac:dyDescent="0.25">
      <c r="B11" s="168"/>
      <c r="C11" s="169"/>
      <c r="D11" s="169"/>
      <c r="E11" s="12"/>
      <c r="F11" s="169"/>
      <c r="G11" s="13" t="s">
        <v>10</v>
      </c>
      <c r="H11" s="170"/>
      <c r="I11" s="14"/>
      <c r="J11" s="59"/>
      <c r="L11" s="14"/>
    </row>
    <row r="12" spans="1:14" s="1" customFormat="1" x14ac:dyDescent="0.25">
      <c r="B12" s="22"/>
      <c r="C12" s="4"/>
      <c r="D12" s="4"/>
      <c r="E12" s="4"/>
      <c r="F12" s="4"/>
      <c r="G12" s="77"/>
      <c r="H12" s="78"/>
      <c r="J12" s="20"/>
      <c r="K12" s="54"/>
    </row>
    <row r="13" spans="1:14" s="1" customFormat="1" x14ac:dyDescent="0.25">
      <c r="B13" s="22"/>
      <c r="C13" s="19" t="s">
        <v>11</v>
      </c>
      <c r="D13" s="4"/>
      <c r="E13" s="4"/>
      <c r="F13" s="4"/>
      <c r="G13" s="77"/>
      <c r="H13" s="78"/>
      <c r="I13" s="1" t="s">
        <v>131</v>
      </c>
      <c r="J13" s="20"/>
      <c r="K13" s="54"/>
      <c r="L13" s="34">
        <f>+'1A'!G15</f>
        <v>9052.3178000000007</v>
      </c>
      <c r="N13" s="1" t="str">
        <f>'1A'!E15</f>
        <v>INE810V08023</v>
      </c>
    </row>
    <row r="14" spans="1:14" s="1" customFormat="1" x14ac:dyDescent="0.25">
      <c r="A14" s="1" t="str">
        <f t="shared" ref="A14:A25" si="0">+$B$6&amp;C14</f>
        <v>IL&amp;FS  Infrastructure Debt Fund Series 1CIL&amp;FS Solar Power Limited</v>
      </c>
      <c r="B14" s="16">
        <v>1</v>
      </c>
      <c r="C14" s="1" t="s">
        <v>54</v>
      </c>
      <c r="D14" s="1" t="s">
        <v>55</v>
      </c>
      <c r="E14" s="1" t="s">
        <v>56</v>
      </c>
      <c r="F14" s="60">
        <v>619</v>
      </c>
      <c r="G14" s="17">
        <v>6755.7490399999997</v>
      </c>
      <c r="H14" s="18">
        <f>+G14/$G$43</f>
        <v>0.15023886420993313</v>
      </c>
      <c r="I14" s="1" t="s">
        <v>132</v>
      </c>
      <c r="J14" s="51"/>
      <c r="K14" s="53"/>
      <c r="L14" s="180">
        <f>'1B'!G15+'1B'!G17</f>
        <v>2975.2373199999997</v>
      </c>
      <c r="N14" s="1" t="str">
        <f>'1B'!E15</f>
        <v>INE810V08031</v>
      </c>
    </row>
    <row r="15" spans="1:14" s="1" customFormat="1" x14ac:dyDescent="0.25">
      <c r="A15" s="1" t="str">
        <f t="shared" si="0"/>
        <v>IL&amp;FS  Infrastructure Debt Fund Series 1CBhilwara Green Energy Limited</v>
      </c>
      <c r="B15" s="16">
        <v>2</v>
      </c>
      <c r="C15" s="1" t="s">
        <v>15</v>
      </c>
      <c r="D15" s="1" t="s">
        <v>20</v>
      </c>
      <c r="E15" s="1" t="s">
        <v>88</v>
      </c>
      <c r="F15" s="60">
        <v>458496</v>
      </c>
      <c r="G15" s="17">
        <v>4584.9599900000003</v>
      </c>
      <c r="H15" s="18">
        <f>+G15/$G$43</f>
        <v>0.10196340587358266</v>
      </c>
      <c r="I15" s="60" t="s">
        <v>133</v>
      </c>
      <c r="J15" s="51"/>
      <c r="K15" s="53"/>
      <c r="L15" s="34">
        <f>'2A'!G15</f>
        <v>4279.2775000000001</v>
      </c>
      <c r="N15" s="1" t="str">
        <f>'2A'!E15</f>
        <v>INE810V08015</v>
      </c>
    </row>
    <row r="16" spans="1:14" s="1" customFormat="1" x14ac:dyDescent="0.25">
      <c r="A16" s="1" t="str">
        <f t="shared" si="0"/>
        <v>IL&amp;FS  Infrastructure Debt Fund Series 1CIL&amp;FS Wind Energy Limited</v>
      </c>
      <c r="B16" s="16">
        <v>3</v>
      </c>
      <c r="C16" s="1" t="s">
        <v>12</v>
      </c>
      <c r="D16" s="79" t="s">
        <v>13</v>
      </c>
      <c r="E16" s="1" t="s">
        <v>89</v>
      </c>
      <c r="F16" s="60">
        <v>299</v>
      </c>
      <c r="G16" s="17">
        <v>3785.5147200000001</v>
      </c>
      <c r="H16" s="18">
        <f>+G16/$G$43</f>
        <v>8.4184807430736516E-2</v>
      </c>
      <c r="I16" s="60" t="s">
        <v>135</v>
      </c>
      <c r="J16" s="51"/>
      <c r="K16" s="53"/>
      <c r="L16" s="34">
        <f>G16</f>
        <v>3785.5147200000001</v>
      </c>
      <c r="N16" s="1" t="str">
        <f>E16</f>
        <v>INE810V08015</v>
      </c>
    </row>
    <row r="17" spans="1:16" s="1" customFormat="1" x14ac:dyDescent="0.25">
      <c r="A17" s="1" t="str">
        <f t="shared" si="0"/>
        <v>IL&amp;FS  Infrastructure Debt Fund Series 1C</v>
      </c>
      <c r="B17" s="16"/>
      <c r="F17" s="60"/>
      <c r="G17" s="17"/>
      <c r="H17" s="18"/>
      <c r="I17" s="1" t="s">
        <v>136</v>
      </c>
      <c r="J17" s="51"/>
      <c r="K17" s="53"/>
      <c r="L17" s="34">
        <f>'2B'!G14</f>
        <v>2608.0803700000001</v>
      </c>
      <c r="N17" s="1" t="str">
        <f>'2B'!E14</f>
        <v>INE810V08015</v>
      </c>
    </row>
    <row r="18" spans="1:16" s="1" customFormat="1" x14ac:dyDescent="0.25">
      <c r="A18" s="1" t="str">
        <f t="shared" si="0"/>
        <v>IL&amp;FS  Infrastructure Debt Fund Series 1CDebt Instrument-Privately Placed-Unlisted</v>
      </c>
      <c r="B18" s="16"/>
      <c r="C18" s="19" t="s">
        <v>18</v>
      </c>
      <c r="F18" s="60"/>
      <c r="G18" s="17"/>
      <c r="H18" s="18"/>
      <c r="I18" s="1" t="s">
        <v>137</v>
      </c>
      <c r="J18" s="51"/>
      <c r="K18" s="53"/>
      <c r="L18" s="34">
        <f>'2C'!G15</f>
        <v>63.30292</v>
      </c>
      <c r="N18" s="1" t="str">
        <f>'2C'!E15</f>
        <v>INE810V08015</v>
      </c>
    </row>
    <row r="19" spans="1:16" s="1" customFormat="1" x14ac:dyDescent="0.25">
      <c r="B19" s="16">
        <v>4</v>
      </c>
      <c r="C19" s="1" t="s">
        <v>90</v>
      </c>
      <c r="D19" s="1" t="s">
        <v>91</v>
      </c>
      <c r="E19" s="1" t="s">
        <v>92</v>
      </c>
      <c r="F19" s="60">
        <v>650</v>
      </c>
      <c r="G19" s="17">
        <v>6300</v>
      </c>
      <c r="H19" s="18">
        <f t="shared" ref="H19:H28" si="1">+G19/$G$43</f>
        <v>0.14010361233350058</v>
      </c>
      <c r="I19" s="1" t="s">
        <v>134</v>
      </c>
      <c r="J19" s="51"/>
      <c r="K19" s="53"/>
      <c r="L19" s="34">
        <f>+'3A'!G17</f>
        <v>974.86499000000003</v>
      </c>
      <c r="N19" s="1" t="str">
        <f>'3A'!E17</f>
        <v>INE810V08015</v>
      </c>
    </row>
    <row r="20" spans="1:16" s="1" customFormat="1" x14ac:dyDescent="0.25">
      <c r="A20" s="1" t="str">
        <f t="shared" si="0"/>
        <v>IL&amp;FS  Infrastructure Debt Fund Series 1CBabcock Borsig Limited</v>
      </c>
      <c r="B20" s="16">
        <v>5</v>
      </c>
      <c r="C20" s="1" t="s">
        <v>62</v>
      </c>
      <c r="D20" s="1" t="s">
        <v>29</v>
      </c>
      <c r="E20" s="1" t="s">
        <v>73</v>
      </c>
      <c r="F20" s="60">
        <v>552</v>
      </c>
      <c r="G20" s="17">
        <v>5885.5835299999999</v>
      </c>
      <c r="H20" s="18">
        <f t="shared" si="1"/>
        <v>0.13088754178469142</v>
      </c>
      <c r="I20" s="1" t="s">
        <v>138</v>
      </c>
      <c r="J20" s="51"/>
      <c r="K20" s="53"/>
      <c r="L20" s="34">
        <f>+'3B'!G17</f>
        <v>1582.57304</v>
      </c>
      <c r="N20" s="1" t="str">
        <f>'3B'!E17</f>
        <v>INE810V08015</v>
      </c>
    </row>
    <row r="21" spans="1:16" s="1" customFormat="1" x14ac:dyDescent="0.25">
      <c r="A21" s="1" t="str">
        <f>+$B$6&amp;" "&amp;C21</f>
        <v>IL&amp;FS  Infrastructure Debt Fund Series 1C AD Hydro Power Limited</v>
      </c>
      <c r="B21" s="16">
        <v>6</v>
      </c>
      <c r="C21" s="1" t="s">
        <v>66</v>
      </c>
      <c r="D21" s="1" t="s">
        <v>67</v>
      </c>
      <c r="E21" s="1" t="s">
        <v>93</v>
      </c>
      <c r="F21" s="60">
        <v>484635</v>
      </c>
      <c r="G21" s="17">
        <v>4846.3500000000004</v>
      </c>
      <c r="H21" s="18">
        <f t="shared" si="1"/>
        <v>0.10777637168769216</v>
      </c>
      <c r="J21" s="51"/>
      <c r="K21" s="53"/>
      <c r="L21" s="34"/>
    </row>
    <row r="22" spans="1:16" s="1" customFormat="1" x14ac:dyDescent="0.25">
      <c r="A22" s="1" t="str">
        <f t="shared" si="0"/>
        <v>IL&amp;FS  Infrastructure Debt Fund Series 1CWilliamson Magor &amp; Co. Limited</v>
      </c>
      <c r="B22" s="16">
        <v>7</v>
      </c>
      <c r="C22" s="1" t="s">
        <v>79</v>
      </c>
      <c r="D22" s="1" t="s">
        <v>29</v>
      </c>
      <c r="E22" s="1" t="s">
        <v>80</v>
      </c>
      <c r="F22" s="60">
        <v>380</v>
      </c>
      <c r="G22" s="17">
        <v>3800</v>
      </c>
      <c r="H22" s="18">
        <f t="shared" si="1"/>
        <v>8.4506940772587649E-2</v>
      </c>
      <c r="I22" s="1" t="s">
        <v>132</v>
      </c>
      <c r="J22" s="51"/>
      <c r="K22" s="53"/>
      <c r="L22" s="34">
        <f>'1B'!G15</f>
        <v>2532.1168699999998</v>
      </c>
      <c r="N22" s="1" t="str">
        <f>'1B'!E17</f>
        <v>INE810V08023</v>
      </c>
    </row>
    <row r="23" spans="1:16" s="1" customFormat="1" x14ac:dyDescent="0.25">
      <c r="A23" s="1" t="str">
        <f t="shared" si="0"/>
        <v>IL&amp;FS  Infrastructure Debt Fund Series 1CGHV Hospitality India Pvt Limited</v>
      </c>
      <c r="B23" s="16">
        <v>8</v>
      </c>
      <c r="C23" s="1" t="s">
        <v>31</v>
      </c>
      <c r="D23" s="1" t="s">
        <v>29</v>
      </c>
      <c r="E23" s="1" t="s">
        <v>32</v>
      </c>
      <c r="F23" s="60">
        <v>270</v>
      </c>
      <c r="G23" s="17">
        <v>2700</v>
      </c>
      <c r="H23" s="18">
        <f t="shared" si="1"/>
        <v>6.0044405285785966E-2</v>
      </c>
      <c r="J23" s="51"/>
      <c r="K23" s="53"/>
      <c r="L23" s="181">
        <f>SUM(L13:L22)</f>
        <v>27853.285530000001</v>
      </c>
    </row>
    <row r="24" spans="1:16" s="1" customFormat="1" x14ac:dyDescent="0.25">
      <c r="A24" s="1" t="str">
        <f t="shared" si="0"/>
        <v>IL&amp;FS  Infrastructure Debt Fund Series 1CBhilangana Hydro Power Limited</v>
      </c>
      <c r="B24" s="16">
        <v>9</v>
      </c>
      <c r="C24" s="1" t="s">
        <v>22</v>
      </c>
      <c r="D24" s="1" t="s">
        <v>23</v>
      </c>
      <c r="E24" s="1" t="s">
        <v>26</v>
      </c>
      <c r="F24" s="60">
        <v>261</v>
      </c>
      <c r="G24" s="17">
        <v>2610</v>
      </c>
      <c r="H24" s="18">
        <f t="shared" si="1"/>
        <v>5.8042925109593101E-2</v>
      </c>
      <c r="J24" s="51"/>
      <c r="K24" s="53"/>
    </row>
    <row r="25" spans="1:16" s="1" customFormat="1" x14ac:dyDescent="0.25">
      <c r="A25" s="1" t="str">
        <f t="shared" si="0"/>
        <v>IL&amp;FS  Infrastructure Debt Fund Series 1CAMRI Hospitals Limited</v>
      </c>
      <c r="B25" s="16">
        <v>10</v>
      </c>
      <c r="C25" s="1" t="s">
        <v>33</v>
      </c>
      <c r="D25" s="1" t="s">
        <v>34</v>
      </c>
      <c r="E25" s="1" t="s">
        <v>94</v>
      </c>
      <c r="F25" s="60">
        <v>120</v>
      </c>
      <c r="G25" s="17">
        <v>1199.2438400000001</v>
      </c>
      <c r="H25" s="18">
        <f t="shared" si="1"/>
        <v>2.6669586357571207E-2</v>
      </c>
      <c r="J25" s="51"/>
      <c r="K25" s="53"/>
    </row>
    <row r="26" spans="1:16" s="1" customFormat="1" x14ac:dyDescent="0.25">
      <c r="A26" s="1" t="str">
        <f>+$B$6&amp;C26</f>
        <v>IL&amp;FS  Infrastructure Debt Fund Series 1CElectrosteel Limited</v>
      </c>
      <c r="B26" s="16">
        <v>11</v>
      </c>
      <c r="C26" s="1" t="s">
        <v>95</v>
      </c>
      <c r="D26" s="1" t="s">
        <v>96</v>
      </c>
      <c r="E26" s="1" t="s">
        <v>97</v>
      </c>
      <c r="F26" s="60">
        <v>12</v>
      </c>
      <c r="G26" s="17">
        <v>1089.73479</v>
      </c>
      <c r="H26" s="18">
        <f t="shared" si="1"/>
        <v>2.4234250883252168E-2</v>
      </c>
      <c r="J26" s="51"/>
      <c r="K26" s="53"/>
    </row>
    <row r="27" spans="1:16" s="1" customFormat="1" x14ac:dyDescent="0.25">
      <c r="A27" s="1" t="str">
        <f>+$B$6&amp;C27</f>
        <v>IL&amp;FS  Infrastructure Debt Fund Series 1CBabcock Borsig Limited</v>
      </c>
      <c r="B27" s="16">
        <v>12</v>
      </c>
      <c r="C27" s="1" t="s">
        <v>62</v>
      </c>
      <c r="D27" s="1" t="s">
        <v>29</v>
      </c>
      <c r="E27" s="1" t="s">
        <v>63</v>
      </c>
      <c r="F27" s="60">
        <v>85</v>
      </c>
      <c r="G27" s="17">
        <v>892.73509000000001</v>
      </c>
      <c r="H27" s="18">
        <f t="shared" si="1"/>
        <v>1.9853239835852819E-2</v>
      </c>
      <c r="J27" s="51"/>
      <c r="K27" s="53"/>
    </row>
    <row r="28" spans="1:16" s="1" customFormat="1" x14ac:dyDescent="0.25">
      <c r="B28" s="22">
        <v>13</v>
      </c>
      <c r="C28" s="1" t="s">
        <v>39</v>
      </c>
      <c r="D28" s="1" t="s">
        <v>40</v>
      </c>
      <c r="E28" s="1" t="s">
        <v>41</v>
      </c>
      <c r="F28" s="34">
        <v>0</v>
      </c>
      <c r="G28" s="17">
        <v>111.68419</v>
      </c>
      <c r="H28" s="18">
        <f t="shared" si="1"/>
        <v>2.4837076919906383E-3</v>
      </c>
      <c r="J28" s="51"/>
      <c r="K28" s="53"/>
    </row>
    <row r="29" spans="1:16" s="1" customFormat="1" x14ac:dyDescent="0.25">
      <c r="A29" s="1" t="str">
        <f>+$B$6&amp;C29</f>
        <v>IL&amp;FS  Infrastructure Debt Fund Series 1C</v>
      </c>
      <c r="B29" s="16"/>
      <c r="F29" s="60"/>
      <c r="G29" s="17"/>
      <c r="H29" s="18"/>
      <c r="J29" s="51"/>
      <c r="K29" s="53"/>
    </row>
    <row r="30" spans="1:16" s="1" customFormat="1" x14ac:dyDescent="0.25">
      <c r="B30" s="22"/>
      <c r="C30" s="26" t="s">
        <v>43</v>
      </c>
      <c r="D30" s="26"/>
      <c r="E30" s="26"/>
      <c r="F30" s="26"/>
      <c r="G30" s="27">
        <f>SUM(G14:G28)</f>
        <v>44561.555190000006</v>
      </c>
      <c r="H30" s="72">
        <f>SUM(H14:H28)</f>
        <v>0.99098965925677007</v>
      </c>
      <c r="I30" s="29"/>
      <c r="J30" s="20"/>
      <c r="K30" s="54"/>
      <c r="M30" s="80"/>
      <c r="N30" s="60"/>
      <c r="O30" s="60"/>
      <c r="P30" s="60"/>
    </row>
    <row r="31" spans="1:16" s="1" customFormat="1" x14ac:dyDescent="0.25">
      <c r="B31" s="22"/>
      <c r="C31" s="29"/>
      <c r="D31" s="29"/>
      <c r="E31" s="29"/>
      <c r="F31" s="29"/>
      <c r="G31" s="32"/>
      <c r="H31" s="33"/>
      <c r="I31" s="29"/>
      <c r="J31" s="20"/>
      <c r="K31" s="54"/>
    </row>
    <row r="32" spans="1:16" x14ac:dyDescent="0.25">
      <c r="B32" s="22"/>
      <c r="C32" s="19" t="s">
        <v>44</v>
      </c>
      <c r="D32" s="4"/>
      <c r="E32" s="4"/>
      <c r="F32" s="4"/>
      <c r="G32" s="77"/>
      <c r="H32" s="78"/>
      <c r="J32" s="75" t="s">
        <v>81</v>
      </c>
      <c r="K32" s="76" t="s">
        <v>82</v>
      </c>
    </row>
    <row r="33" spans="2:13" x14ac:dyDescent="0.25">
      <c r="B33" s="22"/>
      <c r="C33" s="4" t="s">
        <v>45</v>
      </c>
      <c r="D33" s="81"/>
      <c r="E33" s="81"/>
      <c r="F33" s="81"/>
      <c r="G33" s="77">
        <v>2.9800000000000003E-4</v>
      </c>
      <c r="H33" s="18">
        <f>+G33/$G$43</f>
        <v>6.6271232500608217E-9</v>
      </c>
      <c r="J33" s="20" t="s">
        <v>83</v>
      </c>
      <c r="K33" s="54">
        <v>0.40260000000000001</v>
      </c>
    </row>
    <row r="34" spans="2:13" x14ac:dyDescent="0.25">
      <c r="B34" s="22"/>
      <c r="C34" s="26" t="s">
        <v>43</v>
      </c>
      <c r="D34" s="26"/>
      <c r="E34" s="26"/>
      <c r="F34" s="26"/>
      <c r="G34" s="27">
        <f>SUM(G33)</f>
        <v>2.9800000000000003E-4</v>
      </c>
      <c r="H34" s="72">
        <f>SUM(H33)</f>
        <v>6.6271232500608217E-9</v>
      </c>
      <c r="I34" s="29"/>
    </row>
    <row r="35" spans="2:13" s="1" customFormat="1" x14ac:dyDescent="0.25">
      <c r="B35" s="22"/>
      <c r="C35" s="4"/>
      <c r="D35" s="4"/>
      <c r="E35" s="4"/>
      <c r="F35" s="4"/>
      <c r="G35" s="77"/>
      <c r="H35" s="78"/>
      <c r="J35" s="20"/>
      <c r="K35" s="54"/>
    </row>
    <row r="36" spans="2:13" s="1" customFormat="1" x14ac:dyDescent="0.25">
      <c r="B36" s="16"/>
      <c r="C36" s="19" t="s">
        <v>46</v>
      </c>
      <c r="F36" s="2"/>
      <c r="G36" s="17">
        <v>39.5</v>
      </c>
      <c r="H36" s="18">
        <f>+G36/$G$43</f>
        <v>8.784274106624243E-4</v>
      </c>
      <c r="J36" s="51"/>
      <c r="K36" s="53"/>
    </row>
    <row r="37" spans="2:13" s="1" customFormat="1" x14ac:dyDescent="0.25">
      <c r="B37" s="22"/>
      <c r="C37" s="26" t="s">
        <v>43</v>
      </c>
      <c r="D37" s="26"/>
      <c r="E37" s="26"/>
      <c r="F37" s="82"/>
      <c r="G37" s="27">
        <f>SUM(G36)</f>
        <v>39.5</v>
      </c>
      <c r="H37" s="71">
        <f>SUM(H36)</f>
        <v>8.784274106624243E-4</v>
      </c>
      <c r="J37" s="20"/>
      <c r="K37" s="54"/>
    </row>
    <row r="38" spans="2:13" s="1" customFormat="1" x14ac:dyDescent="0.25">
      <c r="B38" s="22"/>
      <c r="C38" s="4"/>
      <c r="D38" s="4"/>
      <c r="E38" s="4"/>
      <c r="F38" s="4"/>
      <c r="G38" s="77"/>
      <c r="H38" s="78"/>
      <c r="J38" s="20"/>
      <c r="K38" s="54"/>
    </row>
    <row r="39" spans="2:13" s="1" customFormat="1" x14ac:dyDescent="0.25">
      <c r="B39" s="22"/>
      <c r="C39" s="19" t="s">
        <v>47</v>
      </c>
      <c r="D39" s="4"/>
      <c r="E39" s="4"/>
      <c r="F39" s="4"/>
      <c r="G39" s="77"/>
      <c r="H39" s="78"/>
      <c r="J39" s="20"/>
      <c r="K39" s="54"/>
    </row>
    <row r="40" spans="2:13" x14ac:dyDescent="0.25">
      <c r="B40" s="16">
        <v>1</v>
      </c>
      <c r="C40" s="4" t="s">
        <v>86</v>
      </c>
      <c r="D40" s="4"/>
      <c r="E40" s="4"/>
      <c r="F40" s="4"/>
      <c r="G40" s="17">
        <f>-61.0187135000077+42.1643747000003</f>
        <v>-18.854338800007397</v>
      </c>
      <c r="H40" s="18">
        <f>+G40/$G$43</f>
        <v>-4.1929539270487538E-4</v>
      </c>
    </row>
    <row r="41" spans="2:13" s="1" customFormat="1" x14ac:dyDescent="0.25">
      <c r="B41" s="16">
        <v>2</v>
      </c>
      <c r="C41" s="1" t="s">
        <v>49</v>
      </c>
      <c r="G41" s="17">
        <v>384.51951609999998</v>
      </c>
      <c r="H41" s="18">
        <f>+G41/$G$43</f>
        <v>8.5512020981491476E-3</v>
      </c>
      <c r="J41" s="51"/>
      <c r="K41" s="53"/>
    </row>
    <row r="42" spans="2:13" x14ac:dyDescent="0.25">
      <c r="B42" s="22"/>
      <c r="C42" s="26" t="s">
        <v>43</v>
      </c>
      <c r="D42" s="26"/>
      <c r="E42" s="26"/>
      <c r="F42" s="26"/>
      <c r="G42" s="27">
        <f>SUM(G40:G41)</f>
        <v>365.66517729999259</v>
      </c>
      <c r="H42" s="72">
        <f>SUM(H40:H41)</f>
        <v>8.131906705444272E-3</v>
      </c>
      <c r="I42" s="29"/>
    </row>
    <row r="43" spans="2:13" x14ac:dyDescent="0.25">
      <c r="B43" s="22"/>
      <c r="C43" s="41" t="s">
        <v>50</v>
      </c>
      <c r="D43" s="41"/>
      <c r="E43" s="41"/>
      <c r="F43" s="41"/>
      <c r="G43" s="83">
        <f>+G30+G34+G37+G42</f>
        <v>44966.720665299996</v>
      </c>
      <c r="H43" s="43">
        <f>+H30+H34+H37+H42</f>
        <v>1</v>
      </c>
      <c r="I43" s="44"/>
      <c r="M43" s="80"/>
    </row>
    <row r="44" spans="2:13" s="51" customFormat="1" x14ac:dyDescent="0.25">
      <c r="B44" s="1"/>
      <c r="C44" s="44"/>
      <c r="D44" s="44"/>
      <c r="E44" s="44"/>
      <c r="F44" s="44"/>
      <c r="G44" s="84"/>
      <c r="H44" s="85"/>
      <c r="I44" s="44"/>
      <c r="K44" s="53"/>
      <c r="L44" s="1"/>
      <c r="M44" s="80"/>
    </row>
    <row r="45" spans="2:13" x14ac:dyDescent="0.25">
      <c r="B45" s="1"/>
      <c r="C45" s="47" t="s">
        <v>51</v>
      </c>
      <c r="D45" s="44"/>
      <c r="E45" s="44"/>
      <c r="F45" s="44"/>
      <c r="G45" s="45"/>
      <c r="H45" s="85"/>
      <c r="I45" s="44"/>
    </row>
    <row r="47" spans="2:13" hidden="1" x14ac:dyDescent="0.25">
      <c r="F47" s="20">
        <v>4496672066.5299997</v>
      </c>
      <c r="G47" s="73">
        <f>+F47/100000</f>
        <v>44966.720665299996</v>
      </c>
    </row>
    <row r="48" spans="2:13" hidden="1" x14ac:dyDescent="0.25">
      <c r="G48" s="73">
        <f>+G43-G47</f>
        <v>0</v>
      </c>
    </row>
  </sheetData>
  <sortState ref="C19:H28">
    <sortCondition descending="1" ref="H19:H28"/>
  </sortState>
  <mergeCells count="8">
    <mergeCell ref="B6:H6"/>
    <mergeCell ref="B7:H7"/>
    <mergeCell ref="B8:H8"/>
    <mergeCell ref="B10:B11"/>
    <mergeCell ref="C10:C11"/>
    <mergeCell ref="D10:D11"/>
    <mergeCell ref="F10:F11"/>
    <mergeCell ref="H10:H11"/>
  </mergeCells>
  <pageMargins left="0" right="0" top="0" bottom="0" header="0" footer="0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7"/>
  <sheetViews>
    <sheetView tabSelected="1" view="pageBreakPreview" topLeftCell="B1" zoomScale="87" zoomScaleNormal="85" zoomScaleSheetLayoutView="87" workbookViewId="0">
      <selection activeCell="D15" sqref="D15"/>
    </sheetView>
  </sheetViews>
  <sheetFormatPr defaultRowHeight="15.75" x14ac:dyDescent="0.25"/>
  <cols>
    <col min="1" max="1" width="10" style="1" hidden="1" customWidth="1"/>
    <col min="2" max="2" width="7.5703125" style="1" customWidth="1"/>
    <col min="3" max="3" width="58.7109375" style="1" customWidth="1"/>
    <col min="4" max="4" width="15.5703125" style="1" customWidth="1"/>
    <col min="5" max="5" width="18.42578125" style="1" customWidth="1"/>
    <col min="6" max="6" width="18.42578125" style="86" customWidth="1"/>
    <col min="7" max="7" width="16.85546875" style="1" customWidth="1"/>
    <col min="8" max="8" width="14.7109375" style="1" customWidth="1"/>
    <col min="9" max="9" width="16.28515625" style="1" bestFit="1" customWidth="1"/>
    <col min="10" max="10" width="19.85546875" style="1" hidden="1" customWidth="1"/>
    <col min="11" max="11" width="9.140625" style="87" hidden="1" customWidth="1"/>
    <col min="12" max="12" width="15.7109375" style="1" customWidth="1"/>
    <col min="13" max="13" width="11.85546875" style="1" bestFit="1" customWidth="1"/>
    <col min="14" max="16384" width="9.140625" style="1"/>
  </cols>
  <sheetData>
    <row r="5" spans="1:12" x14ac:dyDescent="0.25">
      <c r="B5" s="1" t="s">
        <v>0</v>
      </c>
    </row>
    <row r="7" spans="1:12" s="4" customFormat="1" ht="15.75" customHeight="1" x14ac:dyDescent="0.25">
      <c r="B7" s="159" t="s">
        <v>98</v>
      </c>
      <c r="C7" s="160"/>
      <c r="D7" s="160"/>
      <c r="E7" s="160"/>
      <c r="F7" s="160"/>
      <c r="G7" s="160"/>
      <c r="H7" s="161"/>
      <c r="I7" s="1"/>
      <c r="K7" s="88"/>
      <c r="L7" s="1"/>
    </row>
    <row r="8" spans="1:12" s="4" customFormat="1" ht="15.75" customHeight="1" x14ac:dyDescent="0.25">
      <c r="B8" s="162" t="s">
        <v>2</v>
      </c>
      <c r="C8" s="163"/>
      <c r="D8" s="163"/>
      <c r="E8" s="163"/>
      <c r="F8" s="163"/>
      <c r="G8" s="163"/>
      <c r="H8" s="164"/>
      <c r="I8" s="1"/>
      <c r="K8" s="88"/>
      <c r="L8" s="1"/>
    </row>
    <row r="9" spans="1:12" x14ac:dyDescent="0.25">
      <c r="B9" s="165"/>
      <c r="C9" s="166"/>
      <c r="D9" s="166"/>
      <c r="E9" s="166"/>
      <c r="F9" s="166"/>
      <c r="G9" s="166"/>
      <c r="H9" s="167"/>
    </row>
    <row r="10" spans="1:12" x14ac:dyDescent="0.25">
      <c r="B10" s="6"/>
      <c r="C10" s="7"/>
      <c r="D10" s="8"/>
      <c r="E10" s="8"/>
      <c r="F10" s="89"/>
      <c r="G10" s="10"/>
      <c r="H10" s="90"/>
    </row>
    <row r="11" spans="1:12" s="4" customFormat="1" x14ac:dyDescent="0.25">
      <c r="B11" s="168" t="s">
        <v>3</v>
      </c>
      <c r="C11" s="174" t="s">
        <v>4</v>
      </c>
      <c r="D11" s="174" t="s">
        <v>5</v>
      </c>
      <c r="E11" s="91" t="s">
        <v>6</v>
      </c>
      <c r="F11" s="174" t="s">
        <v>7</v>
      </c>
      <c r="G11" s="92" t="s">
        <v>8</v>
      </c>
      <c r="H11" s="175" t="s">
        <v>9</v>
      </c>
      <c r="I11" s="93"/>
      <c r="J11" s="15"/>
      <c r="K11" s="88"/>
      <c r="L11" s="93"/>
    </row>
    <row r="12" spans="1:12" s="4" customFormat="1" x14ac:dyDescent="0.25">
      <c r="B12" s="168"/>
      <c r="C12" s="174"/>
      <c r="D12" s="174"/>
      <c r="E12" s="91"/>
      <c r="F12" s="174"/>
      <c r="G12" s="92" t="s">
        <v>10</v>
      </c>
      <c r="H12" s="175"/>
      <c r="I12" s="93"/>
      <c r="J12" s="15"/>
      <c r="K12" s="88"/>
      <c r="L12" s="93"/>
    </row>
    <row r="13" spans="1:12" x14ac:dyDescent="0.25">
      <c r="B13" s="16"/>
      <c r="G13" s="17"/>
      <c r="H13" s="18"/>
    </row>
    <row r="14" spans="1:12" x14ac:dyDescent="0.25">
      <c r="B14" s="16"/>
      <c r="C14" s="19" t="s">
        <v>11</v>
      </c>
      <c r="G14" s="17"/>
      <c r="H14" s="18"/>
    </row>
    <row r="15" spans="1:12" x14ac:dyDescent="0.25">
      <c r="A15" s="1" t="str">
        <f>+$B$7&amp;C15</f>
        <v>IL&amp;FS  Infrastructure Debt Fund Series 2AIL&amp;FS Wind Energy Limited</v>
      </c>
      <c r="B15" s="16">
        <v>1</v>
      </c>
      <c r="C15" s="1" t="s">
        <v>12</v>
      </c>
      <c r="D15" s="79" t="s">
        <v>13</v>
      </c>
      <c r="E15" s="1" t="s">
        <v>89</v>
      </c>
      <c r="F15" s="86">
        <v>338</v>
      </c>
      <c r="G15" s="17">
        <v>4279.2775000000001</v>
      </c>
      <c r="H15" s="94">
        <f>+G15/$G$42</f>
        <v>0.27139725872532017</v>
      </c>
    </row>
    <row r="16" spans="1:12" x14ac:dyDescent="0.25">
      <c r="A16" s="1" t="str">
        <f t="shared" ref="A16:A23" si="0">+$B$7&amp;C16</f>
        <v>IL&amp;FS  Infrastructure Debt Fund Series 2A</v>
      </c>
      <c r="B16" s="16"/>
      <c r="G16" s="17"/>
      <c r="H16" s="94"/>
    </row>
    <row r="17" spans="1:16" x14ac:dyDescent="0.25">
      <c r="A17" s="1" t="str">
        <f t="shared" si="0"/>
        <v>IL&amp;FS  Infrastructure Debt Fund Series 2ADebt Instrument-Privately Placed-Unlisted</v>
      </c>
      <c r="B17" s="16"/>
      <c r="C17" s="19" t="s">
        <v>18</v>
      </c>
      <c r="G17" s="17"/>
      <c r="H17" s="18"/>
    </row>
    <row r="18" spans="1:16" x14ac:dyDescent="0.25">
      <c r="B18" s="16">
        <v>2</v>
      </c>
      <c r="C18" s="1" t="s">
        <v>62</v>
      </c>
      <c r="D18" s="1" t="s">
        <v>29</v>
      </c>
      <c r="E18" s="1" t="s">
        <v>17</v>
      </c>
      <c r="F18" s="86">
        <v>334</v>
      </c>
      <c r="G18" s="17">
        <v>3561.20453</v>
      </c>
      <c r="H18" s="94">
        <f t="shared" ref="H18:H28" si="1">+G18/$G$42</f>
        <v>0.22585615146533314</v>
      </c>
    </row>
    <row r="19" spans="1:16" x14ac:dyDescent="0.25">
      <c r="A19" s="1" t="str">
        <f>+$B$7&amp;" "&amp;C19</f>
        <v>IL&amp;FS  Infrastructure Debt Fund Series 2A Tanglin Development Limited</v>
      </c>
      <c r="B19" s="16">
        <v>3</v>
      </c>
      <c r="C19" s="1" t="s">
        <v>105</v>
      </c>
      <c r="D19" s="1" t="s">
        <v>106</v>
      </c>
      <c r="E19" s="1" t="s">
        <v>107</v>
      </c>
      <c r="F19" s="86">
        <v>250</v>
      </c>
      <c r="G19" s="17">
        <v>2500</v>
      </c>
      <c r="H19" s="94">
        <f t="shared" si="1"/>
        <v>0.15855320128533387</v>
      </c>
    </row>
    <row r="20" spans="1:16" x14ac:dyDescent="0.25">
      <c r="A20" s="1" t="str">
        <f t="shared" si="0"/>
        <v>IL&amp;FS  Infrastructure Debt Fund Series 2AGHV Hospitality India Pvt Ltd</v>
      </c>
      <c r="B20" s="16">
        <v>4</v>
      </c>
      <c r="C20" s="1" t="s">
        <v>100</v>
      </c>
      <c r="D20" s="1" t="s">
        <v>29</v>
      </c>
      <c r="E20" s="1" t="s">
        <v>32</v>
      </c>
      <c r="F20" s="86">
        <v>220</v>
      </c>
      <c r="G20" s="17">
        <v>2200</v>
      </c>
      <c r="H20" s="94">
        <f t="shared" si="1"/>
        <v>0.1395268171310938</v>
      </c>
    </row>
    <row r="21" spans="1:16" x14ac:dyDescent="0.25">
      <c r="A21" s="1" t="str">
        <f t="shared" si="0"/>
        <v>IL&amp;FS  Infrastructure Debt Fund Series 2AKanchanjunga Power Company Private Limited</v>
      </c>
      <c r="B21" s="16">
        <v>5</v>
      </c>
      <c r="C21" s="1" t="s">
        <v>90</v>
      </c>
      <c r="D21" s="1" t="s">
        <v>91</v>
      </c>
      <c r="E21" s="1" t="s">
        <v>99</v>
      </c>
      <c r="F21" s="86">
        <v>90</v>
      </c>
      <c r="G21" s="17">
        <v>900</v>
      </c>
      <c r="H21" s="94">
        <f t="shared" si="1"/>
        <v>5.7079152462720197E-2</v>
      </c>
    </row>
    <row r="22" spans="1:16" x14ac:dyDescent="0.25">
      <c r="A22" s="1" t="str">
        <f t="shared" si="0"/>
        <v>IL&amp;FS  Infrastructure Debt Fund Series 2ATanglin Development Limited</v>
      </c>
      <c r="B22" s="16">
        <v>6</v>
      </c>
      <c r="C22" s="1" t="s">
        <v>105</v>
      </c>
      <c r="D22" s="1" t="s">
        <v>106</v>
      </c>
      <c r="E22" s="1" t="s">
        <v>108</v>
      </c>
      <c r="F22" s="86">
        <v>90</v>
      </c>
      <c r="G22" s="17">
        <v>900</v>
      </c>
      <c r="H22" s="94">
        <f t="shared" si="1"/>
        <v>5.7079152462720197E-2</v>
      </c>
    </row>
    <row r="23" spans="1:16" x14ac:dyDescent="0.25">
      <c r="A23" s="1" t="str">
        <f t="shared" si="0"/>
        <v xml:space="preserve">IL&amp;FS  Infrastructure Debt Fund Series 2AJanaadhar Private Limited </v>
      </c>
      <c r="B23" s="16">
        <v>7</v>
      </c>
      <c r="C23" s="1" t="s">
        <v>101</v>
      </c>
      <c r="D23" s="1" t="s">
        <v>102</v>
      </c>
      <c r="E23" s="1" t="s">
        <v>103</v>
      </c>
      <c r="F23" s="86">
        <v>60</v>
      </c>
      <c r="G23" s="17">
        <v>600</v>
      </c>
      <c r="H23" s="94">
        <f t="shared" si="1"/>
        <v>3.8052768308480131E-2</v>
      </c>
    </row>
    <row r="24" spans="1:16" x14ac:dyDescent="0.25">
      <c r="A24" s="1" t="str">
        <f>+$B$7&amp;C24</f>
        <v xml:space="preserve">IL&amp;FS  Infrastructure Debt Fund Series 2AJanaadhar Private Limited </v>
      </c>
      <c r="B24" s="16">
        <v>8</v>
      </c>
      <c r="C24" s="1" t="s">
        <v>101</v>
      </c>
      <c r="D24" s="1" t="s">
        <v>102</v>
      </c>
      <c r="E24" s="1" t="s">
        <v>104</v>
      </c>
      <c r="F24" s="86">
        <v>25</v>
      </c>
      <c r="G24" s="17">
        <v>250</v>
      </c>
      <c r="H24" s="94">
        <f t="shared" si="1"/>
        <v>1.5855320128533388E-2</v>
      </c>
    </row>
    <row r="25" spans="1:16" x14ac:dyDescent="0.25">
      <c r="A25" s="1" t="str">
        <f>+$B$7&amp;C25</f>
        <v>IL&amp;FS  Infrastructure Debt Fund Series 2AKaynes Technology India Private Limited</v>
      </c>
      <c r="B25" s="16">
        <v>9</v>
      </c>
      <c r="C25" s="1" t="s">
        <v>109</v>
      </c>
      <c r="D25" s="1" t="s">
        <v>29</v>
      </c>
      <c r="E25" s="1" t="s">
        <v>110</v>
      </c>
      <c r="F25" s="86">
        <v>200</v>
      </c>
      <c r="G25" s="17">
        <v>200</v>
      </c>
      <c r="H25" s="94">
        <f t="shared" si="1"/>
        <v>1.268425610282671E-2</v>
      </c>
    </row>
    <row r="26" spans="1:16" x14ac:dyDescent="0.25">
      <c r="A26" s="1" t="str">
        <f>+$B$7&amp;C26</f>
        <v>IL&amp;FS  Infrastructure Debt Fund Series 2AWilliamson Magor &amp; Co. Limited</v>
      </c>
      <c r="B26" s="16">
        <v>10</v>
      </c>
      <c r="C26" s="1" t="s">
        <v>79</v>
      </c>
      <c r="D26" s="1" t="s">
        <v>29</v>
      </c>
      <c r="E26" s="1" t="s">
        <v>80</v>
      </c>
      <c r="F26" s="86">
        <v>7</v>
      </c>
      <c r="G26" s="17">
        <f>+F26*1000000/100000</f>
        <v>70</v>
      </c>
      <c r="H26" s="94">
        <f t="shared" si="1"/>
        <v>4.4394896359893484E-3</v>
      </c>
    </row>
    <row r="27" spans="1:16" x14ac:dyDescent="0.25">
      <c r="A27" s="1" t="str">
        <f>+$B$7&amp;C27</f>
        <v>IL&amp;FS  Infrastructure Debt Fund Series 2AAMRI Hospitals Limited</v>
      </c>
      <c r="B27" s="16">
        <v>11</v>
      </c>
      <c r="C27" s="1" t="s">
        <v>33</v>
      </c>
      <c r="D27" s="1" t="s">
        <v>34</v>
      </c>
      <c r="E27" s="1" t="s">
        <v>35</v>
      </c>
      <c r="F27" s="86">
        <v>6</v>
      </c>
      <c r="G27" s="17">
        <v>59.962200000000003</v>
      </c>
      <c r="H27" s="94">
        <f t="shared" si="1"/>
        <v>3.8028795064445789E-3</v>
      </c>
    </row>
    <row r="28" spans="1:16" x14ac:dyDescent="0.25">
      <c r="A28" s="1" t="str">
        <f>+$B$7&amp;C28</f>
        <v>IL&amp;FS  Infrastructure Debt Fund Series 2ABabcock Borsig Limited</v>
      </c>
      <c r="B28" s="16">
        <v>12</v>
      </c>
      <c r="C28" s="1" t="s">
        <v>62</v>
      </c>
      <c r="D28" s="1" t="s">
        <v>29</v>
      </c>
      <c r="E28" s="1" t="s">
        <v>63</v>
      </c>
      <c r="F28" s="86">
        <v>5</v>
      </c>
      <c r="G28" s="17">
        <v>53.241770000000002</v>
      </c>
      <c r="H28" s="94">
        <f t="shared" si="1"/>
        <v>3.3766612302389802E-3</v>
      </c>
    </row>
    <row r="29" spans="1:16" s="4" customFormat="1" x14ac:dyDescent="0.25">
      <c r="B29" s="22"/>
      <c r="C29" s="26" t="s">
        <v>43</v>
      </c>
      <c r="D29" s="26"/>
      <c r="E29" s="26"/>
      <c r="F29" s="26"/>
      <c r="G29" s="27">
        <f>SUM(G15:G28)</f>
        <v>15573.686</v>
      </c>
      <c r="H29" s="95">
        <f>SUM(H15:H28)</f>
        <v>0.98770310844503462</v>
      </c>
      <c r="I29" s="29"/>
      <c r="K29" s="88"/>
      <c r="L29" s="1"/>
      <c r="M29" s="96"/>
      <c r="N29" s="31"/>
      <c r="P29" s="31"/>
    </row>
    <row r="30" spans="1:16" x14ac:dyDescent="0.25">
      <c r="B30" s="16"/>
      <c r="C30" s="29"/>
      <c r="D30" s="29"/>
      <c r="E30" s="29"/>
      <c r="F30" s="29"/>
      <c r="G30" s="32"/>
      <c r="H30" s="97"/>
      <c r="I30" s="29"/>
    </row>
    <row r="31" spans="1:16" x14ac:dyDescent="0.25">
      <c r="B31" s="16"/>
      <c r="C31" s="19" t="s">
        <v>44</v>
      </c>
      <c r="G31" s="17"/>
      <c r="H31" s="18"/>
    </row>
    <row r="32" spans="1:16" x14ac:dyDescent="0.25">
      <c r="B32" s="16"/>
      <c r="C32" s="4" t="s">
        <v>45</v>
      </c>
      <c r="D32" s="98"/>
      <c r="E32" s="98"/>
      <c r="F32" s="98"/>
      <c r="G32" s="17">
        <v>0</v>
      </c>
      <c r="H32" s="94">
        <f>+G32/$G$42</f>
        <v>0</v>
      </c>
      <c r="J32" s="55" t="s">
        <v>81</v>
      </c>
      <c r="K32" s="99" t="s">
        <v>82</v>
      </c>
    </row>
    <row r="33" spans="2:13" s="4" customFormat="1" x14ac:dyDescent="0.25">
      <c r="B33" s="22"/>
      <c r="C33" s="26" t="s">
        <v>43</v>
      </c>
      <c r="D33" s="26"/>
      <c r="E33" s="26"/>
      <c r="F33" s="26"/>
      <c r="G33" s="100">
        <f>SUM(G32)</f>
        <v>0</v>
      </c>
      <c r="H33" s="95">
        <f>SUM(H32)</f>
        <v>0</v>
      </c>
      <c r="I33" s="29"/>
      <c r="K33" s="88"/>
      <c r="L33" s="1"/>
    </row>
    <row r="34" spans="2:13" x14ac:dyDescent="0.25">
      <c r="B34" s="16"/>
      <c r="G34" s="17"/>
      <c r="H34" s="18"/>
    </row>
    <row r="35" spans="2:13" x14ac:dyDescent="0.25">
      <c r="B35" s="16"/>
      <c r="C35" s="19" t="s">
        <v>46</v>
      </c>
      <c r="G35" s="17">
        <v>4.5</v>
      </c>
      <c r="H35" s="94">
        <f>+G35/$G$42</f>
        <v>2.85395762313601E-4</v>
      </c>
    </row>
    <row r="36" spans="2:13" s="4" customFormat="1" x14ac:dyDescent="0.25">
      <c r="B36" s="22"/>
      <c r="C36" s="26" t="s">
        <v>43</v>
      </c>
      <c r="D36" s="26"/>
      <c r="E36" s="26"/>
      <c r="F36" s="26"/>
      <c r="G36" s="27">
        <f>SUM(G35)</f>
        <v>4.5</v>
      </c>
      <c r="H36" s="71">
        <f>SUM(H35)</f>
        <v>2.85395762313601E-4</v>
      </c>
      <c r="I36" s="29"/>
      <c r="K36" s="88"/>
      <c r="L36" s="1"/>
    </row>
    <row r="37" spans="2:13" x14ac:dyDescent="0.25">
      <c r="B37" s="16"/>
      <c r="G37" s="17"/>
      <c r="H37" s="18"/>
    </row>
    <row r="38" spans="2:13" x14ac:dyDescent="0.25">
      <c r="B38" s="16"/>
      <c r="C38" s="19" t="s">
        <v>47</v>
      </c>
      <c r="G38" s="17"/>
      <c r="H38" s="18"/>
    </row>
    <row r="39" spans="2:13" x14ac:dyDescent="0.25">
      <c r="B39" s="16">
        <v>1</v>
      </c>
      <c r="C39" s="1" t="s">
        <v>86</v>
      </c>
      <c r="G39" s="17">
        <f>-20.9727868999979+4.7657907</f>
        <v>-16.206996199997899</v>
      </c>
      <c r="H39" s="94">
        <f>+G39/$G$42</f>
        <v>-1.0278684522915633E-3</v>
      </c>
    </row>
    <row r="40" spans="2:13" x14ac:dyDescent="0.25">
      <c r="B40" s="16">
        <v>2</v>
      </c>
      <c r="C40" s="1" t="s">
        <v>49</v>
      </c>
      <c r="G40" s="17">
        <v>205.59919539999999</v>
      </c>
      <c r="H40" s="94">
        <f>+G40/$G$42</f>
        <v>1.3039364244943554E-2</v>
      </c>
    </row>
    <row r="41" spans="2:13" s="4" customFormat="1" x14ac:dyDescent="0.25">
      <c r="B41" s="22"/>
      <c r="C41" s="26" t="s">
        <v>43</v>
      </c>
      <c r="D41" s="26"/>
      <c r="E41" s="26"/>
      <c r="F41" s="26"/>
      <c r="G41" s="101">
        <f>SUM(G39:G40)</f>
        <v>189.3921992000021</v>
      </c>
      <c r="H41" s="72">
        <f>SUM(H39:H40)</f>
        <v>1.2011495792651991E-2</v>
      </c>
      <c r="I41" s="29"/>
      <c r="K41" s="88"/>
      <c r="L41" s="1"/>
    </row>
    <row r="42" spans="2:13" s="4" customFormat="1" x14ac:dyDescent="0.25">
      <c r="B42" s="22"/>
      <c r="C42" s="41" t="s">
        <v>50</v>
      </c>
      <c r="D42" s="41"/>
      <c r="E42" s="41"/>
      <c r="F42" s="41"/>
      <c r="G42" s="42">
        <f>+G29+G33+G36+G41</f>
        <v>15767.578199200001</v>
      </c>
      <c r="H42" s="102">
        <f>+H29+H33+H36+H41</f>
        <v>1.0000000000000002</v>
      </c>
      <c r="I42" s="44"/>
      <c r="K42" s="88"/>
      <c r="L42" s="1"/>
      <c r="M42" s="96"/>
    </row>
    <row r="43" spans="2:13" x14ac:dyDescent="0.25">
      <c r="B43" s="16"/>
      <c r="C43" s="44"/>
      <c r="D43" s="44"/>
      <c r="E43" s="44"/>
      <c r="F43" s="44"/>
      <c r="G43" s="45"/>
      <c r="H43" s="103"/>
      <c r="I43" s="44"/>
      <c r="M43" s="80"/>
    </row>
    <row r="44" spans="2:13" x14ac:dyDescent="0.25">
      <c r="B44" s="16"/>
      <c r="C44" s="47" t="s">
        <v>51</v>
      </c>
      <c r="G44" s="21"/>
      <c r="H44" s="48"/>
    </row>
    <row r="46" spans="2:13" hidden="1" x14ac:dyDescent="0.25">
      <c r="F46" s="104">
        <v>1576757819.9200001</v>
      </c>
      <c r="G46" s="21">
        <f>+F46/100000</f>
        <v>15767.578199200001</v>
      </c>
    </row>
    <row r="47" spans="2:13" hidden="1" x14ac:dyDescent="0.25">
      <c r="G47" s="21">
        <f>+G42-G46</f>
        <v>0</v>
      </c>
    </row>
  </sheetData>
  <sortState ref="C18:H28">
    <sortCondition descending="1" ref="H18:H28"/>
  </sortState>
  <mergeCells count="8">
    <mergeCell ref="B7:H7"/>
    <mergeCell ref="B8:H8"/>
    <mergeCell ref="B9:H9"/>
    <mergeCell ref="B11:B12"/>
    <mergeCell ref="C11:C12"/>
    <mergeCell ref="D11:D12"/>
    <mergeCell ref="F11:F12"/>
    <mergeCell ref="H11:H12"/>
  </mergeCells>
  <pageMargins left="0" right="0" top="0" bottom="0" header="0" footer="0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view="pageBreakPreview" topLeftCell="B1" zoomScale="88" zoomScaleNormal="85" zoomScaleSheetLayoutView="88" workbookViewId="0">
      <selection activeCell="C19" sqref="C19"/>
    </sheetView>
  </sheetViews>
  <sheetFormatPr defaultRowHeight="15.75" x14ac:dyDescent="0.2"/>
  <cols>
    <col min="1" max="1" width="12" style="105" hidden="1" customWidth="1"/>
    <col min="2" max="2" width="7.5703125" style="105" customWidth="1"/>
    <col min="3" max="3" width="58.140625" style="105" customWidth="1"/>
    <col min="4" max="4" width="15.42578125" style="105" customWidth="1"/>
    <col min="5" max="5" width="17.28515625" style="105" customWidth="1"/>
    <col min="6" max="6" width="10.7109375" style="105" customWidth="1"/>
    <col min="7" max="7" width="16.85546875" style="105" customWidth="1"/>
    <col min="8" max="8" width="14.7109375" style="105" customWidth="1"/>
    <col min="9" max="9" width="14.5703125" style="105" customWidth="1"/>
    <col min="10" max="10" width="17.42578125" style="105" hidden="1" customWidth="1"/>
    <col min="11" max="11" width="9.140625" style="107" hidden="1" customWidth="1"/>
    <col min="12" max="14" width="15.140625" style="105" hidden="1" customWidth="1"/>
    <col min="15" max="16" width="0" style="105" hidden="1" customWidth="1"/>
    <col min="17" max="17" width="12.140625" style="105" bestFit="1" customWidth="1"/>
    <col min="18" max="18" width="10.7109375" style="105" bestFit="1" customWidth="1"/>
    <col min="19" max="20" width="9.28515625" style="105" bestFit="1" customWidth="1"/>
    <col min="21" max="16384" width="9.140625" style="105"/>
  </cols>
  <sheetData>
    <row r="1" spans="1:12" x14ac:dyDescent="0.2">
      <c r="F1" s="106"/>
    </row>
    <row r="2" spans="1:12" x14ac:dyDescent="0.2">
      <c r="F2" s="106"/>
    </row>
    <row r="3" spans="1:12" x14ac:dyDescent="0.2">
      <c r="F3" s="106"/>
    </row>
    <row r="4" spans="1:12" x14ac:dyDescent="0.2">
      <c r="F4" s="106"/>
    </row>
    <row r="5" spans="1:12" x14ac:dyDescent="0.2">
      <c r="B5" s="105" t="s">
        <v>0</v>
      </c>
      <c r="F5" s="106"/>
    </row>
    <row r="6" spans="1:12" s="108" customFormat="1" ht="15.75" customHeight="1" x14ac:dyDescent="0.2">
      <c r="B6" s="159" t="s">
        <v>111</v>
      </c>
      <c r="C6" s="160"/>
      <c r="D6" s="160"/>
      <c r="E6" s="160"/>
      <c r="F6" s="160"/>
      <c r="G6" s="160"/>
      <c r="H6" s="161"/>
      <c r="I6" s="105"/>
      <c r="K6" s="109"/>
      <c r="L6" s="105"/>
    </row>
    <row r="7" spans="1:12" s="108" customFormat="1" ht="15.75" customHeight="1" x14ac:dyDescent="0.2">
      <c r="B7" s="162" t="s">
        <v>2</v>
      </c>
      <c r="C7" s="163"/>
      <c r="D7" s="163"/>
      <c r="E7" s="163"/>
      <c r="F7" s="163"/>
      <c r="G7" s="163"/>
      <c r="H7" s="164"/>
      <c r="I7" s="105"/>
      <c r="K7" s="109"/>
      <c r="L7" s="105"/>
    </row>
    <row r="8" spans="1:12" x14ac:dyDescent="0.2">
      <c r="B8" s="176"/>
      <c r="C8" s="177"/>
      <c r="D8" s="177"/>
      <c r="E8" s="177"/>
      <c r="F8" s="177"/>
      <c r="G8" s="177"/>
      <c r="H8" s="178"/>
      <c r="J8" s="55"/>
      <c r="K8" s="99"/>
    </row>
    <row r="9" spans="1:12" x14ac:dyDescent="0.2">
      <c r="B9" s="110"/>
      <c r="C9" s="111"/>
      <c r="D9" s="111"/>
      <c r="E9" s="111"/>
      <c r="F9" s="111"/>
      <c r="G9" s="111"/>
      <c r="H9" s="112"/>
      <c r="J9" s="55"/>
      <c r="K9" s="99"/>
    </row>
    <row r="10" spans="1:12" s="108" customFormat="1" ht="15.75" customHeight="1" x14ac:dyDescent="0.2">
      <c r="B10" s="168" t="s">
        <v>3</v>
      </c>
      <c r="C10" s="174" t="s">
        <v>4</v>
      </c>
      <c r="D10" s="174" t="s">
        <v>5</v>
      </c>
      <c r="E10" s="91" t="s">
        <v>6</v>
      </c>
      <c r="F10" s="174" t="s">
        <v>7</v>
      </c>
      <c r="G10" s="92" t="s">
        <v>8</v>
      </c>
      <c r="H10" s="175" t="s">
        <v>9</v>
      </c>
      <c r="I10" s="93"/>
      <c r="J10" s="113"/>
      <c r="K10" s="109"/>
      <c r="L10" s="93"/>
    </row>
    <row r="11" spans="1:12" x14ac:dyDescent="0.2">
      <c r="B11" s="168"/>
      <c r="C11" s="174"/>
      <c r="D11" s="174"/>
      <c r="E11" s="91"/>
      <c r="F11" s="174"/>
      <c r="G11" s="92" t="s">
        <v>10</v>
      </c>
      <c r="H11" s="175"/>
      <c r="J11" s="114"/>
    </row>
    <row r="12" spans="1:12" x14ac:dyDescent="0.2">
      <c r="B12" s="115"/>
      <c r="C12" s="116"/>
      <c r="D12" s="116"/>
      <c r="E12" s="116"/>
      <c r="F12" s="116"/>
      <c r="G12" s="117"/>
      <c r="H12" s="118"/>
      <c r="J12" s="114"/>
    </row>
    <row r="13" spans="1:12" x14ac:dyDescent="0.25">
      <c r="B13" s="119"/>
      <c r="C13" s="19" t="s">
        <v>11</v>
      </c>
      <c r="G13" s="120"/>
      <c r="H13" s="94"/>
    </row>
    <row r="14" spans="1:12" x14ac:dyDescent="0.25">
      <c r="A14" s="105" t="str">
        <f>+$B$6&amp;C14</f>
        <v>IL&amp;FS  Infrastructure Debt Fund Series 2BIL&amp;FS Wind Energy Ltd</v>
      </c>
      <c r="B14" s="119">
        <v>1</v>
      </c>
      <c r="C14" s="105" t="s">
        <v>112</v>
      </c>
      <c r="D14" s="79" t="s">
        <v>13</v>
      </c>
      <c r="E14" s="1" t="s">
        <v>89</v>
      </c>
      <c r="F14" s="121">
        <v>206</v>
      </c>
      <c r="G14" s="121">
        <v>2608.0803700000001</v>
      </c>
      <c r="H14" s="94">
        <f>+G14/$G$45</f>
        <v>0.12095096484255441</v>
      </c>
    </row>
    <row r="15" spans="1:12" x14ac:dyDescent="0.25">
      <c r="A15" s="105" t="str">
        <f t="shared" ref="A15:A31" si="0">+$B$6&amp;C15</f>
        <v>IL&amp;FS  Infrastructure Debt Fund Series 2BIL&amp;FS Solar Power Limited</v>
      </c>
      <c r="B15" s="119">
        <v>2</v>
      </c>
      <c r="C15" s="105" t="s">
        <v>54</v>
      </c>
      <c r="D15" s="1" t="s">
        <v>55</v>
      </c>
      <c r="E15" s="1" t="s">
        <v>56</v>
      </c>
      <c r="F15" s="121">
        <v>17</v>
      </c>
      <c r="G15" s="121">
        <v>185.53753</v>
      </c>
      <c r="H15" s="94">
        <f>+G15/$G$45</f>
        <v>8.604391001955352E-3</v>
      </c>
    </row>
    <row r="16" spans="1:12" x14ac:dyDescent="0.25">
      <c r="A16" s="105" t="str">
        <f t="shared" si="0"/>
        <v>IL&amp;FS  Infrastructure Debt Fund Series 2B</v>
      </c>
      <c r="B16" s="119"/>
      <c r="D16" s="1"/>
      <c r="E16" s="1"/>
      <c r="F16" s="121"/>
      <c r="G16" s="120"/>
      <c r="H16" s="94"/>
    </row>
    <row r="17" spans="1:21" x14ac:dyDescent="0.25">
      <c r="A17" s="105" t="str">
        <f t="shared" si="0"/>
        <v>IL&amp;FS  Infrastructure Debt Fund Series 2BDebt Instrument-Privately Placed-Unlisted</v>
      </c>
      <c r="B17" s="119"/>
      <c r="C17" s="19" t="s">
        <v>18</v>
      </c>
      <c r="D17" s="1"/>
      <c r="E17" s="1"/>
      <c r="F17" s="121"/>
      <c r="G17" s="120"/>
      <c r="H17" s="94"/>
    </row>
    <row r="18" spans="1:21" x14ac:dyDescent="0.25">
      <c r="B18" s="119">
        <v>3</v>
      </c>
      <c r="C18" s="105" t="s">
        <v>114</v>
      </c>
      <c r="D18" s="1" t="s">
        <v>29</v>
      </c>
      <c r="E18" s="1" t="s">
        <v>30</v>
      </c>
      <c r="F18" s="121">
        <v>396100</v>
      </c>
      <c r="G18" s="121">
        <v>3961</v>
      </c>
      <c r="H18" s="94">
        <f t="shared" ref="H18:H30" si="1">+G18/$G$45</f>
        <v>0.18369325472180828</v>
      </c>
    </row>
    <row r="19" spans="1:21" x14ac:dyDescent="0.25">
      <c r="A19" s="105" t="str">
        <f t="shared" si="0"/>
        <v>IL&amp;FS  Infrastructure Debt Fund Series 2BTime Technoplast Limited</v>
      </c>
      <c r="B19" s="119">
        <v>4</v>
      </c>
      <c r="C19" s="105" t="s">
        <v>39</v>
      </c>
      <c r="D19" s="1" t="s">
        <v>40</v>
      </c>
      <c r="E19" s="1" t="s">
        <v>41</v>
      </c>
      <c r="F19" s="122">
        <v>0</v>
      </c>
      <c r="G19" s="121">
        <v>3861.7612600000002</v>
      </c>
      <c r="H19" s="94">
        <f t="shared" si="1"/>
        <v>0.17909101105983119</v>
      </c>
    </row>
    <row r="20" spans="1:21" x14ac:dyDescent="0.25">
      <c r="A20" s="105" t="str">
        <f t="shared" si="0"/>
        <v>IL&amp;FS  Infrastructure Debt Fund Series 2BTanglin Development Limited</v>
      </c>
      <c r="B20" s="119">
        <v>5</v>
      </c>
      <c r="C20" s="105" t="s">
        <v>105</v>
      </c>
      <c r="D20" s="1" t="s">
        <v>106</v>
      </c>
      <c r="E20" s="1" t="s">
        <v>107</v>
      </c>
      <c r="F20" s="121">
        <v>170</v>
      </c>
      <c r="G20" s="121">
        <v>1700</v>
      </c>
      <c r="H20" s="94">
        <f t="shared" si="1"/>
        <v>7.8838306747557207E-2</v>
      </c>
    </row>
    <row r="21" spans="1:21" x14ac:dyDescent="0.25">
      <c r="A21" s="105" t="str">
        <f t="shared" si="0"/>
        <v>IL&amp;FS  Infrastructure Debt Fund Series 2BElectrosteel Limited</v>
      </c>
      <c r="B21" s="119">
        <v>6</v>
      </c>
      <c r="C21" s="105" t="s">
        <v>95</v>
      </c>
      <c r="D21" s="1" t="s">
        <v>96</v>
      </c>
      <c r="E21" s="1" t="s">
        <v>97</v>
      </c>
      <c r="F21" s="121">
        <v>18</v>
      </c>
      <c r="G21" s="121">
        <v>1634.6021900000001</v>
      </c>
      <c r="H21" s="94">
        <f t="shared" si="1"/>
        <v>7.5805452273793414E-2</v>
      </c>
    </row>
    <row r="22" spans="1:21" x14ac:dyDescent="0.25">
      <c r="A22" s="105" t="str">
        <f>+$B$6&amp;" "&amp;C22</f>
        <v>IL&amp;FS  Infrastructure Debt Fund Series 2B Tanglin Development Limited.</v>
      </c>
      <c r="B22" s="119">
        <v>7</v>
      </c>
      <c r="C22" s="105" t="s">
        <v>117</v>
      </c>
      <c r="D22" s="1" t="s">
        <v>106</v>
      </c>
      <c r="E22" s="1" t="s">
        <v>108</v>
      </c>
      <c r="F22" s="121">
        <v>160</v>
      </c>
      <c r="G22" s="121">
        <v>1599.9999700000001</v>
      </c>
      <c r="H22" s="94">
        <f t="shared" si="1"/>
        <v>7.4200757900554318E-2</v>
      </c>
    </row>
    <row r="23" spans="1:21" x14ac:dyDescent="0.25">
      <c r="A23" s="105" t="str">
        <f t="shared" si="0"/>
        <v>IL&amp;FS  Infrastructure Debt Fund Series 2BGHV Hospitality India Pvt Ltd</v>
      </c>
      <c r="B23" s="119">
        <v>8</v>
      </c>
      <c r="C23" s="105" t="s">
        <v>100</v>
      </c>
      <c r="D23" s="1" t="s">
        <v>29</v>
      </c>
      <c r="E23" s="1" t="s">
        <v>32</v>
      </c>
      <c r="F23" s="121">
        <v>130</v>
      </c>
      <c r="G23" s="121">
        <v>1300.0000399999999</v>
      </c>
      <c r="H23" s="94">
        <f t="shared" si="1"/>
        <v>6.028811877962155E-2</v>
      </c>
    </row>
    <row r="24" spans="1:21" x14ac:dyDescent="0.25">
      <c r="A24" s="105" t="str">
        <f t="shared" si="0"/>
        <v>IL&amp;FS  Infrastructure Debt Fund Series 2BKaynes Technology India Private Limited</v>
      </c>
      <c r="B24" s="119">
        <v>9</v>
      </c>
      <c r="C24" s="105" t="s">
        <v>109</v>
      </c>
      <c r="D24" s="1" t="s">
        <v>29</v>
      </c>
      <c r="E24" s="1" t="s">
        <v>110</v>
      </c>
      <c r="F24" s="121">
        <v>1300</v>
      </c>
      <c r="G24" s="121">
        <v>1300</v>
      </c>
      <c r="H24" s="94">
        <f t="shared" si="1"/>
        <v>6.0288116924602571E-2</v>
      </c>
    </row>
    <row r="25" spans="1:21" x14ac:dyDescent="0.25">
      <c r="A25" s="105" t="str">
        <f t="shared" si="0"/>
        <v>IL&amp;FS  Infrastructure Debt Fund Series 2BAMRI Hospitals Limited</v>
      </c>
      <c r="B25" s="119">
        <v>10</v>
      </c>
      <c r="C25" s="105" t="s">
        <v>33</v>
      </c>
      <c r="D25" s="1" t="s">
        <v>34</v>
      </c>
      <c r="E25" s="1" t="s">
        <v>113</v>
      </c>
      <c r="F25" s="121">
        <v>84</v>
      </c>
      <c r="G25" s="121">
        <v>839.47068999999999</v>
      </c>
      <c r="H25" s="94">
        <f t="shared" si="1"/>
        <v>3.8930851625766767E-2</v>
      </c>
      <c r="Q25" s="120"/>
    </row>
    <row r="26" spans="1:21" x14ac:dyDescent="0.25">
      <c r="A26" s="105" t="str">
        <f t="shared" si="0"/>
        <v>IL&amp;FS  Infrastructure Debt Fund Series 2BBabcock Borsig Limited</v>
      </c>
      <c r="B26" s="119">
        <v>11</v>
      </c>
      <c r="C26" s="105" t="s">
        <v>62</v>
      </c>
      <c r="D26" s="1" t="s">
        <v>29</v>
      </c>
      <c r="E26" s="1" t="s">
        <v>73</v>
      </c>
      <c r="F26" s="121">
        <v>68</v>
      </c>
      <c r="G26" s="121">
        <v>725.03565000000003</v>
      </c>
      <c r="H26" s="94">
        <f t="shared" si="1"/>
        <v>3.362387233977325E-2</v>
      </c>
      <c r="Q26" s="120"/>
    </row>
    <row r="27" spans="1:21" x14ac:dyDescent="0.25">
      <c r="A27" s="105" t="str">
        <f t="shared" si="0"/>
        <v>IL&amp;FS  Infrastructure Debt Fund Series 2BBabcock Borsig Limited</v>
      </c>
      <c r="B27" s="119">
        <v>12</v>
      </c>
      <c r="C27" s="105" t="s">
        <v>62</v>
      </c>
      <c r="D27" s="1" t="s">
        <v>29</v>
      </c>
      <c r="E27" s="1" t="s">
        <v>63</v>
      </c>
      <c r="F27" s="121">
        <v>60</v>
      </c>
      <c r="G27" s="121">
        <v>638.90125999999998</v>
      </c>
      <c r="H27" s="94">
        <f t="shared" si="1"/>
        <v>2.9629349127812236E-2</v>
      </c>
      <c r="Q27" s="120"/>
    </row>
    <row r="28" spans="1:21" x14ac:dyDescent="0.25">
      <c r="A28" s="105" t="str">
        <f t="shared" si="0"/>
        <v xml:space="preserve">IL&amp;FS  Infrastructure Debt Fund Series 2BJanaadhar private Limited </v>
      </c>
      <c r="B28" s="119">
        <v>13</v>
      </c>
      <c r="C28" s="105" t="s">
        <v>116</v>
      </c>
      <c r="D28" s="1" t="s">
        <v>102</v>
      </c>
      <c r="E28" s="1" t="s">
        <v>103</v>
      </c>
      <c r="F28" s="121">
        <v>60</v>
      </c>
      <c r="G28" s="121">
        <v>600</v>
      </c>
      <c r="H28" s="94">
        <f t="shared" si="1"/>
        <v>2.7825284734431955E-2</v>
      </c>
      <c r="Q28" s="120"/>
    </row>
    <row r="29" spans="1:21" x14ac:dyDescent="0.25">
      <c r="A29" s="105" t="str">
        <f t="shared" si="0"/>
        <v>IL&amp;FS  Infrastructure Debt Fund Series 2BKanchanjunga Power Company Private Limited</v>
      </c>
      <c r="B29" s="119">
        <v>14</v>
      </c>
      <c r="C29" s="105" t="s">
        <v>90</v>
      </c>
      <c r="D29" s="1" t="s">
        <v>91</v>
      </c>
      <c r="E29" s="1" t="s">
        <v>115</v>
      </c>
      <c r="F29" s="121">
        <v>20</v>
      </c>
      <c r="G29" s="121">
        <v>200</v>
      </c>
      <c r="H29" s="94">
        <f t="shared" si="1"/>
        <v>9.2750949114773183E-3</v>
      </c>
      <c r="Q29" s="120"/>
    </row>
    <row r="30" spans="1:21" x14ac:dyDescent="0.25">
      <c r="B30" s="119">
        <v>15</v>
      </c>
      <c r="C30" s="105" t="s">
        <v>79</v>
      </c>
      <c r="D30" s="1" t="s">
        <v>29</v>
      </c>
      <c r="E30" s="1" t="s">
        <v>80</v>
      </c>
      <c r="F30" s="121">
        <v>20</v>
      </c>
      <c r="G30" s="121">
        <f>+F30*1000000/100000</f>
        <v>200</v>
      </c>
      <c r="H30" s="94">
        <f t="shared" si="1"/>
        <v>9.2750949114773183E-3</v>
      </c>
      <c r="Q30" s="120"/>
    </row>
    <row r="31" spans="1:21" x14ac:dyDescent="0.25">
      <c r="A31" s="105" t="str">
        <f t="shared" si="0"/>
        <v>IL&amp;FS  Infrastructure Debt Fund Series 2B</v>
      </c>
      <c r="B31" s="119"/>
      <c r="D31" s="1"/>
      <c r="E31" s="1"/>
      <c r="F31" s="121"/>
      <c r="G31" s="121"/>
      <c r="H31" s="94"/>
      <c r="Q31" s="120"/>
    </row>
    <row r="32" spans="1:21" x14ac:dyDescent="0.25">
      <c r="B32" s="119"/>
      <c r="C32" s="26" t="s">
        <v>43</v>
      </c>
      <c r="D32" s="26"/>
      <c r="E32" s="26"/>
      <c r="F32" s="26"/>
      <c r="G32" s="27">
        <f>SUM(G14:G30)</f>
        <v>21354.38896</v>
      </c>
      <c r="H32" s="95">
        <f>SUM(H14:H30)</f>
        <v>0.9903199219030171</v>
      </c>
      <c r="I32" s="123"/>
      <c r="R32" s="124"/>
      <c r="S32" s="121"/>
      <c r="T32" s="121"/>
      <c r="U32" s="121"/>
    </row>
    <row r="33" spans="2:18" x14ac:dyDescent="0.2">
      <c r="B33" s="119"/>
      <c r="C33" s="123"/>
      <c r="D33" s="123"/>
      <c r="E33" s="123"/>
      <c r="F33" s="123"/>
      <c r="G33" s="125"/>
      <c r="H33" s="126"/>
      <c r="I33" s="123"/>
    </row>
    <row r="34" spans="2:18" x14ac:dyDescent="0.25">
      <c r="B34" s="119"/>
      <c r="C34" s="19" t="s">
        <v>44</v>
      </c>
      <c r="G34" s="120"/>
      <c r="H34" s="94"/>
      <c r="J34" s="55" t="s">
        <v>81</v>
      </c>
      <c r="K34" s="99" t="s">
        <v>82</v>
      </c>
    </row>
    <row r="35" spans="2:18" x14ac:dyDescent="0.25">
      <c r="B35" s="119"/>
      <c r="C35" s="4" t="s">
        <v>45</v>
      </c>
      <c r="G35" s="120">
        <v>2504.4815708000001</v>
      </c>
      <c r="H35" s="94">
        <f>+G35/$G$45</f>
        <v>0.11614652136607902</v>
      </c>
      <c r="J35" s="105" t="s">
        <v>83</v>
      </c>
      <c r="K35" s="107">
        <v>0.22270000000000001</v>
      </c>
    </row>
    <row r="36" spans="2:18" s="108" customFormat="1" x14ac:dyDescent="0.2">
      <c r="B36" s="127"/>
      <c r="C36" s="128" t="s">
        <v>43</v>
      </c>
      <c r="D36" s="129"/>
      <c r="E36" s="129"/>
      <c r="F36" s="129"/>
      <c r="G36" s="129">
        <f>SUM(G35)</f>
        <v>2504.4815708000001</v>
      </c>
      <c r="H36" s="130">
        <f>SUM(H35)</f>
        <v>0.11614652136607902</v>
      </c>
      <c r="I36" s="123"/>
      <c r="J36" s="108" t="s">
        <v>85</v>
      </c>
      <c r="K36" s="109">
        <v>1.61E-2</v>
      </c>
      <c r="L36" s="105"/>
    </row>
    <row r="37" spans="2:18" x14ac:dyDescent="0.2">
      <c r="B37" s="119"/>
      <c r="G37" s="120"/>
      <c r="H37" s="94"/>
    </row>
    <row r="38" spans="2:18" x14ac:dyDescent="0.2">
      <c r="B38" s="119"/>
      <c r="C38" s="105" t="s">
        <v>46</v>
      </c>
      <c r="F38" s="106"/>
      <c r="G38" s="120">
        <v>18.100000000000001</v>
      </c>
      <c r="H38" s="94">
        <f>+G38/$G$45</f>
        <v>8.3939608948869733E-4</v>
      </c>
    </row>
    <row r="39" spans="2:18" x14ac:dyDescent="0.2">
      <c r="B39" s="119"/>
      <c r="C39" s="128" t="s">
        <v>43</v>
      </c>
      <c r="D39" s="129"/>
      <c r="E39" s="129"/>
      <c r="F39" s="129"/>
      <c r="G39" s="129">
        <f>SUM(G38)</f>
        <v>18.100000000000001</v>
      </c>
      <c r="H39" s="131">
        <f>SUM(H38)</f>
        <v>8.3939608948869733E-4</v>
      </c>
    </row>
    <row r="40" spans="2:18" x14ac:dyDescent="0.2">
      <c r="B40" s="119"/>
      <c r="G40" s="120"/>
      <c r="H40" s="94"/>
    </row>
    <row r="41" spans="2:18" x14ac:dyDescent="0.25">
      <c r="B41" s="119"/>
      <c r="C41" s="19" t="s">
        <v>47</v>
      </c>
      <c r="G41" s="120"/>
      <c r="H41" s="94"/>
    </row>
    <row r="42" spans="2:18" x14ac:dyDescent="0.2">
      <c r="B42" s="119">
        <v>1</v>
      </c>
      <c r="C42" s="105" t="s">
        <v>49</v>
      </c>
      <c r="G42" s="120">
        <f>3154.1620999+2.06970420000002</f>
        <v>3156.2318041000003</v>
      </c>
      <c r="H42" s="94">
        <f>+G42/$G$45</f>
        <v>0.14637174772825395</v>
      </c>
    </row>
    <row r="43" spans="2:18" x14ac:dyDescent="0.25">
      <c r="B43" s="119">
        <v>2</v>
      </c>
      <c r="C43" s="105" t="s">
        <v>86</v>
      </c>
      <c r="G43" s="17">
        <v>-5470.0806732000001</v>
      </c>
      <c r="H43" s="94">
        <f>+G43/$G$45</f>
        <v>-0.25367758708683874</v>
      </c>
    </row>
    <row r="44" spans="2:18" s="108" customFormat="1" x14ac:dyDescent="0.2">
      <c r="B44" s="127"/>
      <c r="C44" s="128" t="s">
        <v>43</v>
      </c>
      <c r="D44" s="128"/>
      <c r="E44" s="128"/>
      <c r="F44" s="128"/>
      <c r="G44" s="132">
        <f>SUM(G42:G43)</f>
        <v>-2313.8488690999998</v>
      </c>
      <c r="H44" s="130">
        <f>SUM(H42:H43)</f>
        <v>-0.10730583935858479</v>
      </c>
      <c r="I44" s="123"/>
      <c r="K44" s="109"/>
      <c r="L44" s="105"/>
    </row>
    <row r="45" spans="2:18" s="108" customFormat="1" x14ac:dyDescent="0.2">
      <c r="B45" s="127"/>
      <c r="C45" s="133" t="s">
        <v>50</v>
      </c>
      <c r="D45" s="133"/>
      <c r="E45" s="133"/>
      <c r="F45" s="133"/>
      <c r="G45" s="134">
        <f>+G32+G36+G39+G44</f>
        <v>21563.121661699999</v>
      </c>
      <c r="H45" s="135">
        <f>+H32+H36+H39+H44</f>
        <v>1</v>
      </c>
      <c r="I45" s="136"/>
      <c r="K45" s="109"/>
      <c r="L45" s="105"/>
      <c r="R45" s="124"/>
    </row>
    <row r="46" spans="2:18" x14ac:dyDescent="0.2">
      <c r="B46" s="119"/>
      <c r="C46" s="136"/>
      <c r="D46" s="136"/>
      <c r="E46" s="136"/>
      <c r="F46" s="136"/>
      <c r="G46" s="137"/>
      <c r="H46" s="138"/>
      <c r="I46" s="136"/>
      <c r="R46" s="124"/>
    </row>
    <row r="47" spans="2:18" x14ac:dyDescent="0.25">
      <c r="B47" s="119"/>
      <c r="C47" s="47" t="s">
        <v>51</v>
      </c>
      <c r="G47" s="139"/>
      <c r="H47" s="140"/>
    </row>
    <row r="49" spans="6:7" hidden="1" x14ac:dyDescent="0.2">
      <c r="F49" s="105">
        <v>2156312166.1700001</v>
      </c>
      <c r="G49" s="139">
        <f>+F49/100000</f>
        <v>21563.121661699999</v>
      </c>
    </row>
    <row r="50" spans="6:7" hidden="1" x14ac:dyDescent="0.2">
      <c r="G50" s="139">
        <f>+G45-G49</f>
        <v>0</v>
      </c>
    </row>
  </sheetData>
  <sortState ref="C18:H30">
    <sortCondition descending="1" ref="H18:H30"/>
  </sortState>
  <mergeCells count="8">
    <mergeCell ref="B6:H6"/>
    <mergeCell ref="B7:H7"/>
    <mergeCell ref="B8:H8"/>
    <mergeCell ref="B10:B11"/>
    <mergeCell ref="C10:C11"/>
    <mergeCell ref="D10:D11"/>
    <mergeCell ref="F10:F11"/>
    <mergeCell ref="H10:H11"/>
  </mergeCells>
  <pageMargins left="0" right="0" top="0" bottom="0" header="0" footer="0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topLeftCell="B1" zoomScale="87" zoomScaleNormal="85" zoomScaleSheetLayoutView="87" workbookViewId="0">
      <selection activeCell="E15" sqref="E15"/>
    </sheetView>
  </sheetViews>
  <sheetFormatPr defaultRowHeight="15.75" x14ac:dyDescent="0.2"/>
  <cols>
    <col min="1" max="1" width="8.140625" style="108" hidden="1" customWidth="1"/>
    <col min="2" max="2" width="7.5703125" style="108" customWidth="1"/>
    <col min="3" max="3" width="58.7109375" style="108" customWidth="1"/>
    <col min="4" max="4" width="15.5703125" style="108" customWidth="1"/>
    <col min="5" max="5" width="18.42578125" style="108" customWidth="1"/>
    <col min="6" max="6" width="10.85546875" style="108" customWidth="1"/>
    <col min="7" max="7" width="16.85546875" style="108" customWidth="1"/>
    <col min="8" max="8" width="14.7109375" style="108" customWidth="1"/>
    <col min="9" max="9" width="14.5703125" style="105" customWidth="1"/>
    <col min="10" max="10" width="21" style="108" hidden="1" customWidth="1"/>
    <col min="11" max="11" width="9.140625" style="109" hidden="1" customWidth="1"/>
    <col min="12" max="12" width="15.140625" style="105" customWidth="1"/>
    <col min="13" max="14" width="9.140625" style="108"/>
    <col min="15" max="16" width="9.28515625" style="108" bestFit="1" customWidth="1"/>
    <col min="17" max="16384" width="9.140625" style="108"/>
  </cols>
  <sheetData>
    <row r="1" spans="1:12" x14ac:dyDescent="0.2">
      <c r="F1" s="141"/>
    </row>
    <row r="2" spans="1:12" x14ac:dyDescent="0.2">
      <c r="F2" s="141"/>
    </row>
    <row r="3" spans="1:12" x14ac:dyDescent="0.2">
      <c r="F3" s="141"/>
    </row>
    <row r="4" spans="1:12" x14ac:dyDescent="0.2">
      <c r="F4" s="141"/>
    </row>
    <row r="5" spans="1:12" x14ac:dyDescent="0.2">
      <c r="B5" s="108" t="s">
        <v>0</v>
      </c>
      <c r="F5" s="141"/>
    </row>
    <row r="6" spans="1:12" ht="15.75" customHeight="1" x14ac:dyDescent="0.2">
      <c r="B6" s="159" t="s">
        <v>118</v>
      </c>
      <c r="C6" s="160"/>
      <c r="D6" s="160"/>
      <c r="E6" s="160"/>
      <c r="F6" s="160"/>
      <c r="G6" s="160"/>
      <c r="H6" s="161"/>
    </row>
    <row r="7" spans="1:12" ht="15.75" customHeight="1" x14ac:dyDescent="0.2">
      <c r="B7" s="162" t="s">
        <v>2</v>
      </c>
      <c r="C7" s="163"/>
      <c r="D7" s="163"/>
      <c r="E7" s="163"/>
      <c r="F7" s="163"/>
      <c r="G7" s="163"/>
      <c r="H7" s="164"/>
    </row>
    <row r="8" spans="1:12" x14ac:dyDescent="0.2">
      <c r="B8" s="176"/>
      <c r="C8" s="177"/>
      <c r="D8" s="177"/>
      <c r="E8" s="177"/>
      <c r="F8" s="177"/>
      <c r="G8" s="177"/>
      <c r="H8" s="178"/>
      <c r="J8" s="75"/>
      <c r="K8" s="142"/>
    </row>
    <row r="9" spans="1:12" x14ac:dyDescent="0.2">
      <c r="B9" s="110"/>
      <c r="C9" s="111"/>
      <c r="D9" s="111"/>
      <c r="E9" s="111"/>
      <c r="F9" s="111"/>
      <c r="G9" s="111"/>
      <c r="H9" s="112"/>
      <c r="J9" s="75"/>
      <c r="K9" s="142"/>
    </row>
    <row r="10" spans="1:12" ht="15.75" customHeight="1" x14ac:dyDescent="0.2">
      <c r="B10" s="168" t="s">
        <v>3</v>
      </c>
      <c r="C10" s="174" t="s">
        <v>4</v>
      </c>
      <c r="D10" s="174" t="s">
        <v>5</v>
      </c>
      <c r="E10" s="91" t="s">
        <v>6</v>
      </c>
      <c r="F10" s="174" t="s">
        <v>7</v>
      </c>
      <c r="G10" s="92" t="s">
        <v>8</v>
      </c>
      <c r="H10" s="175" t="s">
        <v>9</v>
      </c>
      <c r="I10" s="93"/>
      <c r="J10" s="113"/>
      <c r="L10" s="93"/>
    </row>
    <row r="11" spans="1:12" x14ac:dyDescent="0.2">
      <c r="B11" s="168"/>
      <c r="C11" s="174"/>
      <c r="D11" s="174"/>
      <c r="E11" s="91"/>
      <c r="F11" s="174"/>
      <c r="G11" s="92" t="s">
        <v>10</v>
      </c>
      <c r="H11" s="175"/>
      <c r="J11" s="113"/>
    </row>
    <row r="12" spans="1:12" s="105" customFormat="1" x14ac:dyDescent="0.2">
      <c r="B12" s="115"/>
      <c r="C12" s="116"/>
      <c r="D12" s="116"/>
      <c r="E12" s="116"/>
      <c r="F12" s="116"/>
      <c r="G12" s="117"/>
      <c r="H12" s="118"/>
      <c r="J12" s="114"/>
      <c r="K12" s="107"/>
    </row>
    <row r="13" spans="1:12" s="105" customFormat="1" x14ac:dyDescent="0.25">
      <c r="B13" s="127"/>
      <c r="C13" s="19" t="s">
        <v>11</v>
      </c>
      <c r="D13" s="108"/>
      <c r="E13" s="108"/>
      <c r="F13" s="108"/>
      <c r="G13" s="143"/>
      <c r="H13" s="144"/>
      <c r="J13" s="108"/>
      <c r="K13" s="109"/>
    </row>
    <row r="14" spans="1:12" s="105" customFormat="1" x14ac:dyDescent="0.25">
      <c r="A14" s="105" t="str">
        <f>+$B$6&amp;C14</f>
        <v>IL&amp;FS  Infrastructure Debt Fund Series 2CIL&amp;FS Solar Power Limited</v>
      </c>
      <c r="B14" s="119">
        <v>1</v>
      </c>
      <c r="C14" s="105" t="s">
        <v>54</v>
      </c>
      <c r="D14" s="1" t="s">
        <v>55</v>
      </c>
      <c r="E14" s="105" t="s">
        <v>56</v>
      </c>
      <c r="F14" s="121">
        <v>472</v>
      </c>
      <c r="G14" s="120">
        <v>5137.5868499999997</v>
      </c>
      <c r="H14" s="94">
        <f>+G14/$G$39</f>
        <v>0.30084846017150435</v>
      </c>
      <c r="K14" s="107"/>
    </row>
    <row r="15" spans="1:12" s="105" customFormat="1" x14ac:dyDescent="0.2">
      <c r="A15" s="105" t="str">
        <f t="shared" ref="A15:A21" si="0">+$B$6&amp;C15</f>
        <v xml:space="preserve">IL&amp;FS  Infrastructure Debt Fund Series 2CIL&amp;FS Wind Energy Limited </v>
      </c>
      <c r="B15" s="119">
        <v>2</v>
      </c>
      <c r="C15" s="105" t="s">
        <v>119</v>
      </c>
      <c r="D15" s="79" t="s">
        <v>13</v>
      </c>
      <c r="E15" s="105" t="s">
        <v>89</v>
      </c>
      <c r="F15" s="121">
        <v>5</v>
      </c>
      <c r="G15" s="120">
        <v>63.30292</v>
      </c>
      <c r="H15" s="94">
        <f>+G15/$G$39</f>
        <v>3.7069127126016232E-3</v>
      </c>
      <c r="K15" s="107"/>
      <c r="L15" s="120"/>
    </row>
    <row r="16" spans="1:12" s="105" customFormat="1" x14ac:dyDescent="0.2">
      <c r="A16" s="105" t="str">
        <f t="shared" si="0"/>
        <v>IL&amp;FS  Infrastructure Debt Fund Series 2C</v>
      </c>
      <c r="B16" s="119"/>
      <c r="F16" s="121"/>
      <c r="G16" s="120"/>
      <c r="H16" s="94"/>
      <c r="K16" s="107"/>
    </row>
    <row r="17" spans="1:17" s="105" customFormat="1" x14ac:dyDescent="0.25">
      <c r="A17" s="105" t="str">
        <f t="shared" si="0"/>
        <v>IL&amp;FS  Infrastructure Debt Fund Series 2CDebt Instrument-Privately Placed-Unlisted</v>
      </c>
      <c r="B17" s="119"/>
      <c r="C17" s="19" t="s">
        <v>18</v>
      </c>
      <c r="F17" s="121"/>
      <c r="G17" s="120"/>
      <c r="H17" s="94"/>
      <c r="K17" s="107"/>
    </row>
    <row r="18" spans="1:17" s="105" customFormat="1" x14ac:dyDescent="0.25">
      <c r="B18" s="119">
        <v>3</v>
      </c>
      <c r="C18" s="105" t="s">
        <v>114</v>
      </c>
      <c r="D18" s="1" t="s">
        <v>29</v>
      </c>
      <c r="E18" s="105" t="s">
        <v>30</v>
      </c>
      <c r="F18" s="121">
        <v>372000</v>
      </c>
      <c r="G18" s="120">
        <v>3720</v>
      </c>
      <c r="H18" s="94">
        <f t="shared" ref="H18:H24" si="1">+G18/$G$39</f>
        <v>0.21783695429654806</v>
      </c>
      <c r="K18" s="107"/>
    </row>
    <row r="19" spans="1:17" s="105" customFormat="1" x14ac:dyDescent="0.25">
      <c r="A19" s="105" t="str">
        <f t="shared" si="0"/>
        <v>IL&amp;FS  Infrastructure Debt Fund Series 2CAMRI Hospitals Limited</v>
      </c>
      <c r="B19" s="119">
        <v>4</v>
      </c>
      <c r="C19" s="105" t="s">
        <v>33</v>
      </c>
      <c r="D19" s="1" t="s">
        <v>34</v>
      </c>
      <c r="E19" s="105" t="s">
        <v>120</v>
      </c>
      <c r="F19" s="121">
        <v>365</v>
      </c>
      <c r="G19" s="120">
        <v>3647.7</v>
      </c>
      <c r="H19" s="94">
        <f t="shared" si="1"/>
        <v>0.21360318768481676</v>
      </c>
      <c r="K19" s="107"/>
    </row>
    <row r="20" spans="1:17" s="105" customFormat="1" x14ac:dyDescent="0.2">
      <c r="A20" s="105" t="str">
        <f t="shared" si="0"/>
        <v>IL&amp;FS  Infrastructure Debt Fund Series 2CKanchanjunga Power Company Private Limited</v>
      </c>
      <c r="B20" s="119">
        <v>5</v>
      </c>
      <c r="C20" s="105" t="s">
        <v>90</v>
      </c>
      <c r="D20" s="105" t="s">
        <v>91</v>
      </c>
      <c r="E20" s="105" t="s">
        <v>121</v>
      </c>
      <c r="F20" s="121">
        <v>280</v>
      </c>
      <c r="G20" s="120">
        <v>2800</v>
      </c>
      <c r="H20" s="94">
        <f t="shared" si="1"/>
        <v>0.16396329893288564</v>
      </c>
      <c r="K20" s="107"/>
    </row>
    <row r="21" spans="1:17" s="105" customFormat="1" x14ac:dyDescent="0.25">
      <c r="A21" s="105" t="str">
        <f t="shared" si="0"/>
        <v>IL&amp;FS  Infrastructure Debt Fund Series 2CBabcock Borsig Limited</v>
      </c>
      <c r="B21" s="119">
        <v>6</v>
      </c>
      <c r="C21" s="105" t="s">
        <v>62</v>
      </c>
      <c r="D21" s="1" t="s">
        <v>29</v>
      </c>
      <c r="E21" s="105" t="s">
        <v>63</v>
      </c>
      <c r="F21" s="121">
        <v>80</v>
      </c>
      <c r="G21" s="120">
        <v>851.86833999999999</v>
      </c>
      <c r="H21" s="94">
        <f t="shared" si="1"/>
        <v>4.9883979743886094E-2</v>
      </c>
      <c r="K21" s="107"/>
    </row>
    <row r="22" spans="1:17" s="105" customFormat="1" x14ac:dyDescent="0.2">
      <c r="A22" s="105" t="str">
        <f>+$B$6&amp;C22</f>
        <v>IL&amp;FS  Infrastructure Debt Fund Series 2CBhilangana Hydro Power Limited..</v>
      </c>
      <c r="B22" s="119">
        <v>7</v>
      </c>
      <c r="C22" s="105" t="s">
        <v>122</v>
      </c>
      <c r="D22" s="105" t="s">
        <v>23</v>
      </c>
      <c r="E22" s="105" t="s">
        <v>26</v>
      </c>
      <c r="F22" s="121">
        <v>60</v>
      </c>
      <c r="G22" s="120">
        <v>600</v>
      </c>
      <c r="H22" s="94">
        <f t="shared" si="1"/>
        <v>3.5134992628475491E-2</v>
      </c>
      <c r="K22" s="107"/>
    </row>
    <row r="23" spans="1:17" s="105" customFormat="1" x14ac:dyDescent="0.25">
      <c r="A23" s="105" t="str">
        <f>+$B$6&amp;C23</f>
        <v>IL&amp;FS  Infrastructure Debt Fund Series 2CWilliamson Magor &amp; Co. Limited</v>
      </c>
      <c r="B23" s="119">
        <v>8</v>
      </c>
      <c r="C23" s="105" t="s">
        <v>79</v>
      </c>
      <c r="D23" s="1" t="s">
        <v>29</v>
      </c>
      <c r="E23" s="1" t="s">
        <v>80</v>
      </c>
      <c r="F23" s="121">
        <v>10</v>
      </c>
      <c r="G23" s="120">
        <f>10000000/100000</f>
        <v>100</v>
      </c>
      <c r="H23" s="94">
        <f t="shared" si="1"/>
        <v>5.855832104745916E-3</v>
      </c>
      <c r="K23" s="107"/>
    </row>
    <row r="24" spans="1:17" s="105" customFormat="1" x14ac:dyDescent="0.2">
      <c r="B24" s="119">
        <v>9</v>
      </c>
      <c r="C24" s="105" t="s">
        <v>39</v>
      </c>
      <c r="D24" s="105" t="s">
        <v>40</v>
      </c>
      <c r="E24" s="105" t="s">
        <v>41</v>
      </c>
      <c r="F24" s="122">
        <v>0</v>
      </c>
      <c r="G24" s="120">
        <v>27.142910000000001</v>
      </c>
      <c r="H24" s="94">
        <f t="shared" si="1"/>
        <v>1.5894432379422896E-3</v>
      </c>
      <c r="K24" s="107"/>
    </row>
    <row r="25" spans="1:17" s="105" customFormat="1" x14ac:dyDescent="0.2">
      <c r="A25" s="105" t="str">
        <f>+$B$6&amp;C25</f>
        <v>IL&amp;FS  Infrastructure Debt Fund Series 2C</v>
      </c>
      <c r="B25" s="119"/>
      <c r="F25" s="121"/>
      <c r="G25" s="120"/>
      <c r="H25" s="94"/>
      <c r="K25" s="107"/>
    </row>
    <row r="26" spans="1:17" s="105" customFormat="1" x14ac:dyDescent="0.2">
      <c r="B26" s="127"/>
      <c r="C26" s="128" t="s">
        <v>43</v>
      </c>
      <c r="D26" s="128"/>
      <c r="E26" s="128"/>
      <c r="F26" s="128"/>
      <c r="G26" s="132">
        <f>SUM(G14:G24)</f>
        <v>16947.601019999998</v>
      </c>
      <c r="H26" s="145">
        <f>SUM(H14:H24)</f>
        <v>0.99242306151340631</v>
      </c>
      <c r="I26" s="123"/>
      <c r="J26" s="108"/>
      <c r="K26" s="109"/>
      <c r="M26" s="124"/>
      <c r="O26" s="121"/>
      <c r="P26" s="121"/>
      <c r="Q26" s="121"/>
    </row>
    <row r="27" spans="1:17" s="105" customFormat="1" x14ac:dyDescent="0.2">
      <c r="B27" s="119"/>
      <c r="C27" s="123"/>
      <c r="D27" s="123"/>
      <c r="E27" s="123"/>
      <c r="F27" s="123"/>
      <c r="G27" s="125"/>
      <c r="H27" s="126"/>
      <c r="I27" s="123"/>
      <c r="K27" s="107"/>
    </row>
    <row r="28" spans="1:17" x14ac:dyDescent="0.25">
      <c r="B28" s="127"/>
      <c r="C28" s="19" t="s">
        <v>44</v>
      </c>
      <c r="G28" s="143"/>
      <c r="H28" s="144"/>
      <c r="J28" s="75" t="s">
        <v>81</v>
      </c>
      <c r="K28" s="142" t="s">
        <v>82</v>
      </c>
    </row>
    <row r="29" spans="1:17" x14ac:dyDescent="0.25">
      <c r="B29" s="127"/>
      <c r="C29" s="4" t="s">
        <v>123</v>
      </c>
      <c r="G29" s="143">
        <v>0</v>
      </c>
      <c r="H29" s="94">
        <f>+G29/$G$39</f>
        <v>0</v>
      </c>
      <c r="J29" s="108" t="s">
        <v>83</v>
      </c>
      <c r="K29" s="109">
        <v>0.40260000000000001</v>
      </c>
    </row>
    <row r="30" spans="1:17" x14ac:dyDescent="0.2">
      <c r="B30" s="127"/>
      <c r="C30" s="128" t="s">
        <v>43</v>
      </c>
      <c r="D30" s="128"/>
      <c r="E30" s="128"/>
      <c r="F30" s="128"/>
      <c r="G30" s="132">
        <f>SUM(G29)</f>
        <v>0</v>
      </c>
      <c r="H30" s="130">
        <f>SUM(H29)</f>
        <v>0</v>
      </c>
      <c r="I30" s="123"/>
    </row>
    <row r="31" spans="1:17" s="105" customFormat="1" x14ac:dyDescent="0.2">
      <c r="B31" s="127"/>
      <c r="C31" s="108"/>
      <c r="D31" s="108"/>
      <c r="E31" s="108"/>
      <c r="F31" s="108"/>
      <c r="G31" s="143"/>
      <c r="H31" s="144"/>
      <c r="J31" s="108"/>
      <c r="K31" s="109"/>
    </row>
    <row r="32" spans="1:17" s="105" customFormat="1" x14ac:dyDescent="0.2">
      <c r="B32" s="119"/>
      <c r="C32" s="146" t="s">
        <v>46</v>
      </c>
      <c r="F32" s="106"/>
      <c r="G32" s="120">
        <v>29.900000200000001</v>
      </c>
      <c r="H32" s="94">
        <f>+G32/$G$39</f>
        <v>1.750893811030693E-3</v>
      </c>
      <c r="K32" s="107"/>
    </row>
    <row r="33" spans="2:13" s="105" customFormat="1" x14ac:dyDescent="0.2">
      <c r="B33" s="127"/>
      <c r="C33" s="128" t="s">
        <v>43</v>
      </c>
      <c r="D33" s="128"/>
      <c r="E33" s="128"/>
      <c r="F33" s="147"/>
      <c r="G33" s="132">
        <f>SUM(G32)</f>
        <v>29.900000200000001</v>
      </c>
      <c r="H33" s="145">
        <f>SUM(H32)</f>
        <v>1.750893811030693E-3</v>
      </c>
      <c r="J33" s="108"/>
      <c r="K33" s="109"/>
    </row>
    <row r="34" spans="2:13" s="105" customFormat="1" x14ac:dyDescent="0.2">
      <c r="B34" s="127"/>
      <c r="C34" s="108"/>
      <c r="D34" s="108"/>
      <c r="E34" s="108"/>
      <c r="F34" s="108"/>
      <c r="G34" s="143"/>
      <c r="H34" s="144"/>
      <c r="J34" s="108"/>
      <c r="K34" s="109"/>
    </row>
    <row r="35" spans="2:13" s="105" customFormat="1" x14ac:dyDescent="0.25">
      <c r="B35" s="127"/>
      <c r="C35" s="19" t="s">
        <v>47</v>
      </c>
      <c r="D35" s="108"/>
      <c r="E35" s="108"/>
      <c r="F35" s="108"/>
      <c r="G35" s="143"/>
      <c r="H35" s="144"/>
      <c r="J35" s="108"/>
      <c r="K35" s="109"/>
    </row>
    <row r="36" spans="2:13" s="105" customFormat="1" x14ac:dyDescent="0.2">
      <c r="B36" s="119">
        <v>1</v>
      </c>
      <c r="C36" s="105" t="s">
        <v>49</v>
      </c>
      <c r="G36" s="120">
        <f>121.5401682+1.1095874</f>
        <v>122.64975559999999</v>
      </c>
      <c r="H36" s="94">
        <f>+G36/$G$39</f>
        <v>7.182163764817201E-3</v>
      </c>
      <c r="K36" s="107"/>
    </row>
    <row r="37" spans="2:13" x14ac:dyDescent="0.25">
      <c r="B37" s="127">
        <v>2</v>
      </c>
      <c r="C37" s="108" t="s">
        <v>86</v>
      </c>
      <c r="G37" s="17">
        <v>-23.158435299996199</v>
      </c>
      <c r="H37" s="94">
        <f>+G37/$G$39</f>
        <v>-1.3561190892539886E-3</v>
      </c>
    </row>
    <row r="38" spans="2:13" x14ac:dyDescent="0.2">
      <c r="B38" s="127"/>
      <c r="C38" s="128" t="s">
        <v>43</v>
      </c>
      <c r="D38" s="128"/>
      <c r="E38" s="128"/>
      <c r="F38" s="128"/>
      <c r="G38" s="132">
        <f>SUM(G36:G37)</f>
        <v>99.491320300003792</v>
      </c>
      <c r="H38" s="145">
        <f>SUM(H36:H37)</f>
        <v>5.826044675563212E-3</v>
      </c>
      <c r="I38" s="123"/>
    </row>
    <row r="39" spans="2:13" x14ac:dyDescent="0.2">
      <c r="B39" s="127"/>
      <c r="C39" s="133" t="s">
        <v>50</v>
      </c>
      <c r="D39" s="133"/>
      <c r="E39" s="133"/>
      <c r="F39" s="133"/>
      <c r="G39" s="134">
        <f>+G26+G30+G33+G38</f>
        <v>17076.992340500001</v>
      </c>
      <c r="H39" s="135">
        <f>+H26+H30+H33+H38</f>
        <v>1.0000000000000002</v>
      </c>
      <c r="I39" s="136"/>
      <c r="M39" s="124"/>
    </row>
    <row r="40" spans="2:13" s="105" customFormat="1" x14ac:dyDescent="0.2">
      <c r="B40" s="119"/>
      <c r="C40" s="136"/>
      <c r="D40" s="136"/>
      <c r="E40" s="136"/>
      <c r="F40" s="136"/>
      <c r="G40" s="137"/>
      <c r="H40" s="138"/>
      <c r="I40" s="136"/>
      <c r="K40" s="107"/>
      <c r="M40" s="124"/>
    </row>
    <row r="41" spans="2:13" x14ac:dyDescent="0.25">
      <c r="B41" s="127"/>
      <c r="C41" s="47" t="s">
        <v>51</v>
      </c>
      <c r="G41" s="148"/>
      <c r="H41" s="149"/>
    </row>
    <row r="43" spans="2:13" hidden="1" x14ac:dyDescent="0.2">
      <c r="F43" s="108">
        <v>1707699234.05</v>
      </c>
      <c r="G43" s="148">
        <f>+F43/100000</f>
        <v>17076.992340500001</v>
      </c>
    </row>
    <row r="44" spans="2:13" hidden="1" x14ac:dyDescent="0.2">
      <c r="G44" s="148">
        <f>+G39-G43</f>
        <v>0</v>
      </c>
    </row>
  </sheetData>
  <sortState ref="C18:H24">
    <sortCondition descending="1" ref="H18:H24"/>
  </sortState>
  <mergeCells count="8">
    <mergeCell ref="B6:H6"/>
    <mergeCell ref="B7:H7"/>
    <mergeCell ref="B8:H8"/>
    <mergeCell ref="B10:B11"/>
    <mergeCell ref="C10:C11"/>
    <mergeCell ref="D10:D11"/>
    <mergeCell ref="F10:F11"/>
    <mergeCell ref="H10:H11"/>
  </mergeCells>
  <pageMargins left="0" right="0" top="0" bottom="0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9"/>
  <sheetViews>
    <sheetView view="pageBreakPreview" topLeftCell="B1" zoomScale="87" zoomScaleNormal="85" zoomScaleSheetLayoutView="87" workbookViewId="0">
      <selection activeCell="G17" sqref="G17"/>
    </sheetView>
  </sheetViews>
  <sheetFormatPr defaultRowHeight="15.75" x14ac:dyDescent="0.25"/>
  <cols>
    <col min="1" max="1" width="15" style="1" hidden="1" customWidth="1"/>
    <col min="2" max="2" width="7.5703125" style="1" customWidth="1"/>
    <col min="3" max="3" width="58.7109375" style="1" customWidth="1"/>
    <col min="4" max="4" width="15.5703125" style="1" customWidth="1"/>
    <col min="5" max="5" width="17.85546875" style="1" customWidth="1"/>
    <col min="6" max="6" width="18.42578125" style="86" customWidth="1"/>
    <col min="7" max="7" width="16.85546875" style="1" customWidth="1"/>
    <col min="8" max="8" width="14.7109375" style="1" customWidth="1"/>
    <col min="9" max="9" width="16.28515625" style="1" bestFit="1" customWidth="1"/>
    <col min="10" max="10" width="19.85546875" style="1" hidden="1" customWidth="1"/>
    <col min="11" max="11" width="9.140625" style="87" hidden="1" customWidth="1"/>
    <col min="12" max="12" width="15.7109375" style="1" customWidth="1"/>
    <col min="13" max="13" width="9.140625" style="1"/>
    <col min="14" max="14" width="11" style="1" bestFit="1" customWidth="1"/>
    <col min="15" max="16384" width="9.140625" style="1"/>
  </cols>
  <sheetData>
    <row r="5" spans="1:12" x14ac:dyDescent="0.25">
      <c r="B5" s="1" t="s">
        <v>0</v>
      </c>
    </row>
    <row r="7" spans="1:12" s="4" customFormat="1" ht="15.75" customHeight="1" x14ac:dyDescent="0.25">
      <c r="B7" s="159" t="s">
        <v>124</v>
      </c>
      <c r="C7" s="160"/>
      <c r="D7" s="160"/>
      <c r="E7" s="160"/>
      <c r="F7" s="160"/>
      <c r="G7" s="160"/>
      <c r="H7" s="161"/>
      <c r="I7" s="1"/>
      <c r="K7" s="88"/>
      <c r="L7" s="1"/>
    </row>
    <row r="8" spans="1:12" s="4" customFormat="1" ht="15.75" customHeight="1" x14ac:dyDescent="0.25">
      <c r="B8" s="162" t="s">
        <v>2</v>
      </c>
      <c r="C8" s="163"/>
      <c r="D8" s="163"/>
      <c r="E8" s="163"/>
      <c r="F8" s="163"/>
      <c r="G8" s="163"/>
      <c r="H8" s="164"/>
      <c r="I8" s="1"/>
      <c r="K8" s="88"/>
      <c r="L8" s="1"/>
    </row>
    <row r="9" spans="1:12" x14ac:dyDescent="0.25">
      <c r="B9" s="165"/>
      <c r="C9" s="166"/>
      <c r="D9" s="166"/>
      <c r="E9" s="166"/>
      <c r="F9" s="166"/>
      <c r="G9" s="166"/>
      <c r="H9" s="167"/>
    </row>
    <row r="10" spans="1:12" x14ac:dyDescent="0.25">
      <c r="B10" s="6"/>
      <c r="C10" s="7"/>
      <c r="D10" s="8"/>
      <c r="E10" s="8"/>
      <c r="F10" s="89"/>
      <c r="G10" s="10"/>
      <c r="H10" s="90"/>
    </row>
    <row r="11" spans="1:12" s="4" customFormat="1" x14ac:dyDescent="0.25">
      <c r="B11" s="168" t="s">
        <v>3</v>
      </c>
      <c r="C11" s="174" t="s">
        <v>4</v>
      </c>
      <c r="D11" s="174" t="s">
        <v>5</v>
      </c>
      <c r="E11" s="91" t="s">
        <v>6</v>
      </c>
      <c r="F11" s="174" t="s">
        <v>7</v>
      </c>
      <c r="G11" s="92" t="s">
        <v>8</v>
      </c>
      <c r="H11" s="175" t="s">
        <v>9</v>
      </c>
      <c r="I11" s="93"/>
      <c r="J11" s="15"/>
      <c r="K11" s="88"/>
      <c r="L11" s="93"/>
    </row>
    <row r="12" spans="1:12" x14ac:dyDescent="0.25">
      <c r="B12" s="168"/>
      <c r="C12" s="174"/>
      <c r="D12" s="174"/>
      <c r="E12" s="91"/>
      <c r="F12" s="174"/>
      <c r="G12" s="92" t="s">
        <v>10</v>
      </c>
      <c r="H12" s="175"/>
    </row>
    <row r="13" spans="1:12" x14ac:dyDescent="0.25">
      <c r="B13" s="16"/>
      <c r="G13" s="17"/>
      <c r="H13" s="18"/>
    </row>
    <row r="14" spans="1:12" x14ac:dyDescent="0.25">
      <c r="B14" s="16"/>
      <c r="C14" s="19" t="s">
        <v>11</v>
      </c>
      <c r="G14" s="17"/>
      <c r="H14" s="18"/>
    </row>
    <row r="15" spans="1:12" x14ac:dyDescent="0.25">
      <c r="A15" s="1" t="str">
        <f t="shared" ref="A15:A25" si="0">+$B$7&amp;C15</f>
        <v>IL&amp;FS  Infrastructure Debt Fund Series 3AIL&amp;FS Solar Power Limited</v>
      </c>
      <c r="B15" s="16">
        <v>1</v>
      </c>
      <c r="C15" s="1" t="s">
        <v>54</v>
      </c>
      <c r="D15" s="1" t="s">
        <v>55</v>
      </c>
      <c r="E15" s="1" t="s">
        <v>56</v>
      </c>
      <c r="F15" s="86">
        <v>230</v>
      </c>
      <c r="G15" s="17">
        <v>2510.2136999999998</v>
      </c>
      <c r="H15" s="18">
        <f>+G15/$G$44</f>
        <v>0.16796121806667</v>
      </c>
      <c r="L15" s="21"/>
    </row>
    <row r="16" spans="1:12" x14ac:dyDescent="0.25">
      <c r="A16" s="1" t="str">
        <f t="shared" si="0"/>
        <v>IL&amp;FS  Infrastructure Debt Fund Series 3ABhilwara Green Energy Limited</v>
      </c>
      <c r="B16" s="16">
        <v>2</v>
      </c>
      <c r="C16" s="1" t="s">
        <v>15</v>
      </c>
      <c r="D16" s="1" t="s">
        <v>16</v>
      </c>
      <c r="E16" s="1" t="s">
        <v>61</v>
      </c>
      <c r="F16" s="86">
        <v>150000</v>
      </c>
      <c r="G16" s="17">
        <v>1499.99999</v>
      </c>
      <c r="H16" s="18">
        <f>+G16/$G$44</f>
        <v>0.10036668408765073</v>
      </c>
      <c r="L16" s="21"/>
    </row>
    <row r="17" spans="1:16" x14ac:dyDescent="0.25">
      <c r="A17" s="1" t="str">
        <f t="shared" si="0"/>
        <v xml:space="preserve">IL&amp;FS  Infrastructure Debt Fund Series 3AIL&amp;FS Wind Energy Limited </v>
      </c>
      <c r="B17" s="16">
        <v>3</v>
      </c>
      <c r="C17" s="1" t="s">
        <v>119</v>
      </c>
      <c r="D17" s="79" t="s">
        <v>13</v>
      </c>
      <c r="E17" s="1" t="s">
        <v>89</v>
      </c>
      <c r="F17" s="86">
        <v>77</v>
      </c>
      <c r="G17" s="17">
        <v>974.86499000000003</v>
      </c>
      <c r="H17" s="18">
        <f>+G17/$G$44</f>
        <v>6.5229311421155928E-2</v>
      </c>
      <c r="L17" s="21"/>
    </row>
    <row r="18" spans="1:16" x14ac:dyDescent="0.25">
      <c r="A18" s="1" t="str">
        <f t="shared" si="0"/>
        <v>IL&amp;FS  Infrastructure Debt Fund Series 3A</v>
      </c>
      <c r="B18" s="16"/>
      <c r="G18" s="17"/>
      <c r="H18" s="18"/>
      <c r="L18" s="21"/>
    </row>
    <row r="19" spans="1:16" x14ac:dyDescent="0.25">
      <c r="A19" s="1" t="str">
        <f t="shared" si="0"/>
        <v>IL&amp;FS  Infrastructure Debt Fund Series 3ADebt Instrument-Privately Placed-Unlisted</v>
      </c>
      <c r="B19" s="16"/>
      <c r="C19" s="19" t="s">
        <v>18</v>
      </c>
      <c r="G19" s="17"/>
      <c r="H19" s="18"/>
      <c r="L19" s="21"/>
    </row>
    <row r="20" spans="1:16" x14ac:dyDescent="0.25">
      <c r="A20" s="1" t="str">
        <f t="shared" si="0"/>
        <v>IL&amp;FS  Infrastructure Debt Fund Series 3AAD Hydro Power Limited</v>
      </c>
      <c r="B20" s="16">
        <v>4</v>
      </c>
      <c r="C20" s="1" t="s">
        <v>66</v>
      </c>
      <c r="D20" s="1" t="s">
        <v>67</v>
      </c>
      <c r="E20" s="1" t="s">
        <v>68</v>
      </c>
      <c r="F20" s="86">
        <v>287558</v>
      </c>
      <c r="G20" s="17">
        <v>2875.58</v>
      </c>
      <c r="H20" s="18">
        <f t="shared" ref="H20:H28" si="1">+G20/$G$44</f>
        <v>0.19240828756856634</v>
      </c>
      <c r="L20" s="21"/>
    </row>
    <row r="21" spans="1:16" x14ac:dyDescent="0.25">
      <c r="A21" s="1" t="str">
        <f t="shared" si="0"/>
        <v>IL&amp;FS  Infrastructure Debt Fund Series 3AAMRI Hospitals Limited</v>
      </c>
      <c r="B21" s="16">
        <v>5</v>
      </c>
      <c r="C21" s="1" t="s">
        <v>33</v>
      </c>
      <c r="D21" s="1" t="s">
        <v>34</v>
      </c>
      <c r="E21" s="1" t="s">
        <v>125</v>
      </c>
      <c r="F21" s="86">
        <v>180</v>
      </c>
      <c r="G21" s="17">
        <v>1798.8657499999999</v>
      </c>
      <c r="H21" s="18">
        <f t="shared" si="1"/>
        <v>0.12036412776665743</v>
      </c>
      <c r="L21" s="21"/>
    </row>
    <row r="22" spans="1:16" x14ac:dyDescent="0.25">
      <c r="A22" s="1" t="str">
        <f t="shared" si="0"/>
        <v>IL&amp;FS  Infrastructure Debt Fund Series 3ABhilangana Hydro Power Limited</v>
      </c>
      <c r="B22" s="16">
        <v>6</v>
      </c>
      <c r="C22" s="1" t="s">
        <v>22</v>
      </c>
      <c r="D22" s="1" t="s">
        <v>23</v>
      </c>
      <c r="E22" s="1" t="s">
        <v>27</v>
      </c>
      <c r="F22" s="86">
        <v>207</v>
      </c>
      <c r="G22" s="17">
        <v>1570</v>
      </c>
      <c r="H22" s="18">
        <f t="shared" si="1"/>
        <v>0.10505046337874419</v>
      </c>
      <c r="L22" s="21"/>
    </row>
    <row r="23" spans="1:16" x14ac:dyDescent="0.25">
      <c r="A23" s="1" t="str">
        <f t="shared" si="0"/>
        <v>IL&amp;FS  Infrastructure Debt Fund Series 3ABabcock Borsig Limited</v>
      </c>
      <c r="B23" s="16">
        <v>7</v>
      </c>
      <c r="C23" s="1" t="s">
        <v>62</v>
      </c>
      <c r="D23" s="1" t="s">
        <v>29</v>
      </c>
      <c r="E23" s="1" t="s">
        <v>73</v>
      </c>
      <c r="F23" s="86">
        <v>146</v>
      </c>
      <c r="G23" s="17">
        <v>1556.6941899999999</v>
      </c>
      <c r="H23" s="18">
        <f t="shared" si="1"/>
        <v>0.10416015668694192</v>
      </c>
      <c r="L23" s="21"/>
    </row>
    <row r="24" spans="1:16" x14ac:dyDescent="0.25">
      <c r="A24" s="1" t="str">
        <f>+$B$7&amp;C24</f>
        <v>IL&amp;FS  Infrastructure Debt Fund Series 3AAMRI Hospitals Limited</v>
      </c>
      <c r="B24" s="16">
        <v>8</v>
      </c>
      <c r="C24" s="1" t="s">
        <v>33</v>
      </c>
      <c r="D24" s="1" t="s">
        <v>34</v>
      </c>
      <c r="E24" s="1" t="s">
        <v>75</v>
      </c>
      <c r="F24" s="86">
        <v>100</v>
      </c>
      <c r="G24" s="17">
        <v>999.36986000000002</v>
      </c>
      <c r="H24" s="18">
        <f t="shared" si="1"/>
        <v>6.6868959796019548E-2</v>
      </c>
      <c r="L24" s="21"/>
    </row>
    <row r="25" spans="1:16" x14ac:dyDescent="0.25">
      <c r="A25" s="1" t="str">
        <f t="shared" si="0"/>
        <v>IL&amp;FS  Infrastructure Debt Fund Series 3ATanglin Development Limited</v>
      </c>
      <c r="B25" s="16">
        <v>9</v>
      </c>
      <c r="C25" s="1" t="s">
        <v>105</v>
      </c>
      <c r="D25" s="1" t="s">
        <v>106</v>
      </c>
      <c r="E25" s="1" t="s">
        <v>107</v>
      </c>
      <c r="F25" s="86">
        <v>70</v>
      </c>
      <c r="G25" s="17">
        <v>700</v>
      </c>
      <c r="H25" s="18">
        <f t="shared" si="1"/>
        <v>4.6837786219822243E-2</v>
      </c>
      <c r="L25" s="21"/>
    </row>
    <row r="26" spans="1:16" x14ac:dyDescent="0.25">
      <c r="A26" s="1" t="str">
        <f>+$B$7&amp;C26</f>
        <v>IL&amp;FS  Infrastructure Debt Fund Series 3AClean Max Enviro Energy Solutions Private Limited</v>
      </c>
      <c r="B26" s="16">
        <v>10</v>
      </c>
      <c r="C26" s="1" t="s">
        <v>19</v>
      </c>
      <c r="D26" s="1" t="s">
        <v>20</v>
      </c>
      <c r="E26" s="1" t="s">
        <v>21</v>
      </c>
      <c r="F26" s="86">
        <v>12</v>
      </c>
      <c r="G26" s="17">
        <v>120</v>
      </c>
      <c r="H26" s="18">
        <f t="shared" si="1"/>
        <v>8.0293347805409556E-3</v>
      </c>
      <c r="L26" s="21"/>
    </row>
    <row r="27" spans="1:16" x14ac:dyDescent="0.25">
      <c r="A27" s="1" t="str">
        <f>+$B$7&amp;C27</f>
        <v>IL&amp;FS  Infrastructure Debt Fund Series 3AKaynes Technology India Private Limited</v>
      </c>
      <c r="B27" s="16">
        <v>11</v>
      </c>
      <c r="C27" s="1" t="s">
        <v>109</v>
      </c>
      <c r="D27" s="1" t="s">
        <v>29</v>
      </c>
      <c r="E27" s="1" t="s">
        <v>110</v>
      </c>
      <c r="F27" s="86">
        <v>100</v>
      </c>
      <c r="G27" s="17">
        <v>100</v>
      </c>
      <c r="H27" s="18">
        <f t="shared" si="1"/>
        <v>6.6911123171174633E-3</v>
      </c>
      <c r="L27" s="21"/>
    </row>
    <row r="28" spans="1:16" x14ac:dyDescent="0.25">
      <c r="A28" s="1" t="str">
        <f>+$B$7&amp;C28</f>
        <v>IL&amp;FS  Infrastructure Debt Fund Series 3AJanaadhar Private Limited</v>
      </c>
      <c r="B28" s="16">
        <v>12</v>
      </c>
      <c r="C28" s="1" t="s">
        <v>126</v>
      </c>
      <c r="D28" s="1" t="s">
        <v>102</v>
      </c>
      <c r="E28" s="1" t="s">
        <v>104</v>
      </c>
      <c r="F28" s="86">
        <v>5</v>
      </c>
      <c r="G28" s="17">
        <v>50</v>
      </c>
      <c r="H28" s="18">
        <f t="shared" si="1"/>
        <v>3.3455561585587316E-3</v>
      </c>
      <c r="L28" s="21"/>
    </row>
    <row r="29" spans="1:16" s="4" customFormat="1" x14ac:dyDescent="0.25">
      <c r="B29" s="22"/>
      <c r="C29" s="26" t="s">
        <v>43</v>
      </c>
      <c r="D29" s="26"/>
      <c r="E29" s="26"/>
      <c r="F29" s="26"/>
      <c r="G29" s="27">
        <f>SUM(G15:G28)</f>
        <v>14755.58848</v>
      </c>
      <c r="H29" s="72">
        <f>SUM(H15:H28)</f>
        <v>0.98731299824844532</v>
      </c>
      <c r="I29" s="29"/>
      <c r="K29" s="88"/>
      <c r="L29" s="1"/>
      <c r="M29" s="96"/>
      <c r="N29" s="31"/>
      <c r="P29" s="31"/>
    </row>
    <row r="30" spans="1:16" s="4" customFormat="1" x14ac:dyDescent="0.25">
      <c r="B30" s="22"/>
      <c r="C30" s="29"/>
      <c r="D30" s="29"/>
      <c r="E30" s="29"/>
      <c r="F30" s="29"/>
      <c r="G30" s="32"/>
      <c r="H30" s="33"/>
      <c r="I30" s="29"/>
      <c r="K30" s="88"/>
      <c r="L30" s="1"/>
    </row>
    <row r="31" spans="1:16" s="4" customFormat="1" x14ac:dyDescent="0.25">
      <c r="B31" s="22"/>
      <c r="C31" s="19" t="s">
        <v>44</v>
      </c>
      <c r="D31" s="1"/>
      <c r="E31" s="1"/>
      <c r="F31" s="1"/>
      <c r="G31" s="17"/>
      <c r="H31" s="18"/>
      <c r="I31" s="29"/>
      <c r="K31" s="88"/>
      <c r="L31" s="1"/>
    </row>
    <row r="32" spans="1:16" s="4" customFormat="1" x14ac:dyDescent="0.25">
      <c r="B32" s="22"/>
      <c r="C32" s="4" t="s">
        <v>45</v>
      </c>
      <c r="D32" s="98"/>
      <c r="E32" s="98"/>
      <c r="F32" s="98"/>
      <c r="G32" s="17">
        <v>0</v>
      </c>
      <c r="H32" s="18">
        <f>+G32/$G$44</f>
        <v>0</v>
      </c>
      <c r="I32" s="29"/>
      <c r="K32" s="88"/>
      <c r="L32" s="1"/>
    </row>
    <row r="33" spans="2:13" s="4" customFormat="1" x14ac:dyDescent="0.25">
      <c r="B33" s="22"/>
      <c r="C33" s="1"/>
      <c r="D33" s="1"/>
      <c r="E33" s="1"/>
      <c r="F33" s="1"/>
      <c r="G33" s="98"/>
      <c r="H33" s="150"/>
      <c r="I33" s="29"/>
      <c r="K33" s="88"/>
      <c r="L33" s="1"/>
    </row>
    <row r="34" spans="2:13" x14ac:dyDescent="0.25">
      <c r="B34" s="16"/>
      <c r="C34" s="26" t="s">
        <v>43</v>
      </c>
      <c r="D34" s="26"/>
      <c r="E34" s="26"/>
      <c r="F34" s="26"/>
      <c r="G34" s="100">
        <f>SUM(G32:G33)</f>
        <v>0</v>
      </c>
      <c r="H34" s="151">
        <f>SUM(H32:H33)</f>
        <v>0</v>
      </c>
    </row>
    <row r="35" spans="2:13" x14ac:dyDescent="0.25">
      <c r="B35" s="16"/>
      <c r="C35" s="29"/>
      <c r="D35" s="29"/>
      <c r="E35" s="29"/>
      <c r="F35" s="29"/>
      <c r="G35" s="152"/>
      <c r="H35" s="153"/>
    </row>
    <row r="36" spans="2:13" x14ac:dyDescent="0.25">
      <c r="B36" s="16"/>
      <c r="C36" s="19" t="s">
        <v>46</v>
      </c>
      <c r="D36" s="98"/>
      <c r="E36" s="98"/>
      <c r="G36" s="17">
        <v>2.5</v>
      </c>
      <c r="H36" s="18">
        <f>+G36/$G$44</f>
        <v>1.6727780792793659E-4</v>
      </c>
    </row>
    <row r="37" spans="2:13" x14ac:dyDescent="0.25">
      <c r="B37" s="16"/>
      <c r="C37" s="19"/>
      <c r="D37" s="98"/>
      <c r="E37" s="98"/>
      <c r="G37" s="17"/>
      <c r="H37" s="39"/>
    </row>
    <row r="38" spans="2:13" s="4" customFormat="1" x14ac:dyDescent="0.25">
      <c r="B38" s="22"/>
      <c r="C38" s="26" t="s">
        <v>43</v>
      </c>
      <c r="D38" s="26"/>
      <c r="E38" s="26"/>
      <c r="F38" s="26"/>
      <c r="G38" s="27">
        <f>SUM(G36:G37)</f>
        <v>2.5</v>
      </c>
      <c r="H38" s="71">
        <f>SUM(H36:H37)</f>
        <v>1.6727780792793659E-4</v>
      </c>
      <c r="I38" s="29"/>
      <c r="K38" s="88"/>
      <c r="L38" s="1"/>
    </row>
    <row r="39" spans="2:13" x14ac:dyDescent="0.25">
      <c r="B39" s="16"/>
      <c r="G39" s="17"/>
      <c r="H39" s="18"/>
    </row>
    <row r="40" spans="2:13" x14ac:dyDescent="0.25">
      <c r="B40" s="16"/>
      <c r="C40" s="19" t="s">
        <v>47</v>
      </c>
      <c r="G40" s="17"/>
      <c r="H40" s="18"/>
    </row>
    <row r="41" spans="2:13" x14ac:dyDescent="0.25">
      <c r="B41" s="16">
        <v>1</v>
      </c>
      <c r="C41" s="1" t="s">
        <v>48</v>
      </c>
      <c r="D41" s="98"/>
      <c r="E41" s="98"/>
      <c r="G41" s="17">
        <v>-20.227903700002258</v>
      </c>
      <c r="H41" s="18">
        <f>+G41/$G$44</f>
        <v>-1.3534717559655102E-3</v>
      </c>
    </row>
    <row r="42" spans="2:13" x14ac:dyDescent="0.25">
      <c r="B42" s="16">
        <v>2</v>
      </c>
      <c r="C42" s="1" t="s">
        <v>49</v>
      </c>
      <c r="D42" s="98"/>
      <c r="E42" s="98"/>
      <c r="G42" s="17">
        <v>207.33765989999998</v>
      </c>
      <c r="H42" s="18">
        <f>+G42/$G$44</f>
        <v>1.3873195699592014E-2</v>
      </c>
    </row>
    <row r="43" spans="2:13" s="4" customFormat="1" x14ac:dyDescent="0.25">
      <c r="B43" s="22"/>
      <c r="C43" s="26" t="s">
        <v>43</v>
      </c>
      <c r="D43" s="26"/>
      <c r="E43" s="26"/>
      <c r="F43" s="26"/>
      <c r="G43" s="27">
        <f>SUM(G41:G42)</f>
        <v>187.10975619999772</v>
      </c>
      <c r="H43" s="72">
        <f>SUM(H41:H42)</f>
        <v>1.2519723943626503E-2</v>
      </c>
      <c r="I43" s="29"/>
      <c r="K43" s="88"/>
      <c r="L43" s="1"/>
    </row>
    <row r="44" spans="2:13" s="4" customFormat="1" x14ac:dyDescent="0.25">
      <c r="B44" s="22"/>
      <c r="C44" s="41" t="s">
        <v>50</v>
      </c>
      <c r="D44" s="41"/>
      <c r="E44" s="41"/>
      <c r="F44" s="41"/>
      <c r="G44" s="42">
        <f>+G29+G34+G38+G43</f>
        <v>14945.198236199998</v>
      </c>
      <c r="H44" s="102">
        <f>+H29+H34+H38+H43</f>
        <v>0.99999999999999978</v>
      </c>
      <c r="I44" s="44"/>
      <c r="K44" s="88"/>
      <c r="L44" s="1"/>
      <c r="M44" s="96"/>
    </row>
    <row r="45" spans="2:13" x14ac:dyDescent="0.25">
      <c r="B45" s="16"/>
      <c r="C45" s="44"/>
      <c r="D45" s="44"/>
      <c r="E45" s="44"/>
      <c r="F45" s="44"/>
      <c r="G45" s="45"/>
      <c r="H45" s="103"/>
      <c r="I45" s="44"/>
      <c r="M45" s="80"/>
    </row>
    <row r="46" spans="2:13" x14ac:dyDescent="0.25">
      <c r="B46" s="16"/>
      <c r="C46" s="47" t="s">
        <v>51</v>
      </c>
      <c r="G46" s="21"/>
      <c r="H46" s="48"/>
    </row>
    <row r="48" spans="2:13" hidden="1" x14ac:dyDescent="0.25">
      <c r="F48" s="104">
        <v>1494519823.6199999</v>
      </c>
      <c r="G48" s="21">
        <f>+F48/100000</f>
        <v>14945.198236199998</v>
      </c>
    </row>
    <row r="49" spans="7:7" hidden="1" x14ac:dyDescent="0.25">
      <c r="G49" s="21">
        <f>+G44-G48</f>
        <v>0</v>
      </c>
    </row>
  </sheetData>
  <sortState ref="C20:H28">
    <sortCondition descending="1" ref="H20:H28"/>
  </sortState>
  <mergeCells count="8">
    <mergeCell ref="B7:H7"/>
    <mergeCell ref="B8:H8"/>
    <mergeCell ref="B9:H9"/>
    <mergeCell ref="B11:B12"/>
    <mergeCell ref="C11:C12"/>
    <mergeCell ref="D11:D12"/>
    <mergeCell ref="F11:F12"/>
    <mergeCell ref="H11:H12"/>
  </mergeCells>
  <pageMargins left="0" right="0" top="0" bottom="0" header="0" footer="0"/>
  <pageSetup paperSize="9"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7"/>
  <sheetViews>
    <sheetView view="pageBreakPreview" topLeftCell="B1" zoomScale="87" zoomScaleNormal="100" zoomScaleSheetLayoutView="87" workbookViewId="0">
      <selection activeCell="G17" sqref="G17"/>
    </sheetView>
  </sheetViews>
  <sheetFormatPr defaultRowHeight="15.75" x14ac:dyDescent="0.25"/>
  <cols>
    <col min="1" max="1" width="96.140625" style="1" hidden="1" customWidth="1"/>
    <col min="2" max="2" width="7.5703125" style="1" customWidth="1"/>
    <col min="3" max="3" width="58.7109375" style="1" customWidth="1"/>
    <col min="4" max="4" width="22.5703125" style="1" bestFit="1" customWidth="1"/>
    <col min="5" max="5" width="17.85546875" style="1" customWidth="1"/>
    <col min="6" max="6" width="18.42578125" style="86" customWidth="1"/>
    <col min="7" max="7" width="16.85546875" style="1" customWidth="1"/>
    <col min="8" max="8" width="14.7109375" style="1" customWidth="1"/>
    <col min="12" max="12" width="10.28515625" bestFit="1" customWidth="1"/>
  </cols>
  <sheetData>
    <row r="5" spans="1:8" x14ac:dyDescent="0.25">
      <c r="B5" s="1" t="s">
        <v>0</v>
      </c>
    </row>
    <row r="7" spans="1:8" x14ac:dyDescent="0.25">
      <c r="A7" s="4"/>
      <c r="B7" s="159" t="s">
        <v>127</v>
      </c>
      <c r="C7" s="160"/>
      <c r="D7" s="160"/>
      <c r="E7" s="160"/>
      <c r="F7" s="160"/>
      <c r="G7" s="160"/>
      <c r="H7" s="161"/>
    </row>
    <row r="8" spans="1:8" ht="15.75" customHeight="1" x14ac:dyDescent="0.25">
      <c r="A8" s="4"/>
      <c r="B8" s="162" t="s">
        <v>2</v>
      </c>
      <c r="C8" s="163"/>
      <c r="D8" s="163"/>
      <c r="E8" s="163"/>
      <c r="F8" s="163"/>
      <c r="G8" s="163"/>
      <c r="H8" s="164"/>
    </row>
    <row r="9" spans="1:8" x14ac:dyDescent="0.25">
      <c r="B9" s="165"/>
      <c r="C9" s="166"/>
      <c r="D9" s="166"/>
      <c r="E9" s="166"/>
      <c r="F9" s="166"/>
      <c r="G9" s="166"/>
      <c r="H9" s="167"/>
    </row>
    <row r="10" spans="1:8" x14ac:dyDescent="0.25">
      <c r="B10" s="6"/>
      <c r="C10" s="7"/>
      <c r="D10" s="8"/>
      <c r="E10" s="8"/>
      <c r="F10" s="89"/>
      <c r="G10" s="10"/>
      <c r="H10" s="90"/>
    </row>
    <row r="11" spans="1:8" x14ac:dyDescent="0.25">
      <c r="A11" s="4"/>
      <c r="B11" s="168" t="s">
        <v>3</v>
      </c>
      <c r="C11" s="174" t="s">
        <v>4</v>
      </c>
      <c r="D11" s="174" t="s">
        <v>5</v>
      </c>
      <c r="E11" s="91" t="s">
        <v>6</v>
      </c>
      <c r="F11" s="174" t="s">
        <v>7</v>
      </c>
      <c r="G11" s="92" t="s">
        <v>8</v>
      </c>
      <c r="H11" s="175" t="s">
        <v>9</v>
      </c>
    </row>
    <row r="12" spans="1:8" x14ac:dyDescent="0.25">
      <c r="B12" s="168"/>
      <c r="C12" s="174"/>
      <c r="D12" s="174"/>
      <c r="E12" s="91"/>
      <c r="F12" s="174"/>
      <c r="G12" s="92" t="s">
        <v>10</v>
      </c>
      <c r="H12" s="175"/>
    </row>
    <row r="13" spans="1:8" x14ac:dyDescent="0.25">
      <c r="B13" s="16"/>
      <c r="G13" s="17"/>
      <c r="H13" s="18"/>
    </row>
    <row r="14" spans="1:8" x14ac:dyDescent="0.25">
      <c r="B14" s="16"/>
      <c r="C14" s="19" t="s">
        <v>11</v>
      </c>
      <c r="G14" s="17"/>
      <c r="H14" s="18"/>
    </row>
    <row r="15" spans="1:8" x14ac:dyDescent="0.25">
      <c r="A15" s="1" t="str">
        <f t="shared" ref="A15:A23" si="0">+$B$7&amp;C15</f>
        <v>IL&amp;FS  Infrastructure Debt Fund Series 3BBhilwara Green Energy Limited</v>
      </c>
      <c r="B15" s="16">
        <v>1</v>
      </c>
      <c r="C15" s="1" t="s">
        <v>15</v>
      </c>
      <c r="D15" s="1" t="s">
        <v>16</v>
      </c>
      <c r="E15" s="1" t="s">
        <v>88</v>
      </c>
      <c r="F15" s="86">
        <v>410000</v>
      </c>
      <c r="G15" s="17">
        <v>4100</v>
      </c>
      <c r="H15" s="18">
        <f>+G15/$G$42</f>
        <v>0.25745559936475826</v>
      </c>
    </row>
    <row r="16" spans="1:8" x14ac:dyDescent="0.25">
      <c r="A16" s="1" t="str">
        <f t="shared" si="0"/>
        <v>IL&amp;FS  Infrastructure Debt Fund Series 3BIL&amp;FS Solar Power Limited</v>
      </c>
      <c r="B16" s="16">
        <v>2</v>
      </c>
      <c r="C16" s="1" t="s">
        <v>54</v>
      </c>
      <c r="D16" s="1" t="s">
        <v>55</v>
      </c>
      <c r="E16" s="1" t="s">
        <v>56</v>
      </c>
      <c r="F16" s="86">
        <v>215</v>
      </c>
      <c r="G16" s="17">
        <v>2346.5041099999999</v>
      </c>
      <c r="H16" s="18">
        <f>+G16/$G$42</f>
        <v>0.14734649318339477</v>
      </c>
    </row>
    <row r="17" spans="1:14" x14ac:dyDescent="0.25">
      <c r="A17" s="1" t="str">
        <f t="shared" si="0"/>
        <v xml:space="preserve">IL&amp;FS  Infrastructure Debt Fund Series 3BIL&amp;FS Wind Energy Limited </v>
      </c>
      <c r="B17" s="16">
        <v>3</v>
      </c>
      <c r="C17" s="1" t="s">
        <v>119</v>
      </c>
      <c r="D17" s="1" t="s">
        <v>13</v>
      </c>
      <c r="E17" s="1" t="s">
        <v>89</v>
      </c>
      <c r="F17" s="86">
        <v>125</v>
      </c>
      <c r="G17" s="17">
        <v>1582.57304</v>
      </c>
      <c r="H17" s="18">
        <f>+G17/$G$42</f>
        <v>9.937616842724574E-2</v>
      </c>
    </row>
    <row r="18" spans="1:14" x14ac:dyDescent="0.25">
      <c r="A18" s="1" t="str">
        <f t="shared" si="0"/>
        <v>IL&amp;FS  Infrastructure Debt Fund Series 3B</v>
      </c>
      <c r="B18" s="16"/>
      <c r="G18" s="17"/>
      <c r="H18" s="18"/>
    </row>
    <row r="19" spans="1:14" x14ac:dyDescent="0.25">
      <c r="A19" s="1" t="str">
        <f t="shared" si="0"/>
        <v>IL&amp;FS  Infrastructure Debt Fund Series 3BDebt Instrument-Privately Placed-Unlisted</v>
      </c>
      <c r="B19" s="16"/>
      <c r="C19" s="19" t="s">
        <v>18</v>
      </c>
      <c r="G19" s="17"/>
      <c r="H19" s="18"/>
    </row>
    <row r="20" spans="1:14" x14ac:dyDescent="0.25">
      <c r="A20" s="1" t="str">
        <f t="shared" si="0"/>
        <v>IL&amp;FS  Infrastructure Debt Fund Series 3BAMRI Hospitals Limited</v>
      </c>
      <c r="B20" s="16">
        <v>4</v>
      </c>
      <c r="C20" s="1" t="s">
        <v>33</v>
      </c>
      <c r="D20" s="154" t="s">
        <v>34</v>
      </c>
      <c r="E20" s="1" t="s">
        <v>113</v>
      </c>
      <c r="F20" s="86">
        <v>410</v>
      </c>
      <c r="G20" s="17">
        <v>4097.4164300000002</v>
      </c>
      <c r="H20" s="18">
        <f t="shared" ref="H20:H26" si="1">+G20/$G$42</f>
        <v>0.25729336654455076</v>
      </c>
    </row>
    <row r="21" spans="1:14" x14ac:dyDescent="0.25">
      <c r="A21" s="1" t="str">
        <f t="shared" si="0"/>
        <v>IL&amp;FS  Infrastructure Debt Fund Series 3BKanchanjunga Power Company Private Limited</v>
      </c>
      <c r="B21" s="16">
        <v>5</v>
      </c>
      <c r="C21" s="1" t="s">
        <v>90</v>
      </c>
      <c r="D21" s="154" t="s">
        <v>128</v>
      </c>
      <c r="E21" s="1" t="s">
        <v>115</v>
      </c>
      <c r="F21" s="86">
        <v>160</v>
      </c>
      <c r="G21" s="17">
        <v>1600</v>
      </c>
      <c r="H21" s="18">
        <f t="shared" si="1"/>
        <v>0.10047047780088127</v>
      </c>
    </row>
    <row r="22" spans="1:14" x14ac:dyDescent="0.25">
      <c r="A22" s="1" t="str">
        <f>+$B$7&amp;C22</f>
        <v>IL&amp;FS  Infrastructure Debt Fund Series 3BKanchanjunga Power Company Private Limited.</v>
      </c>
      <c r="B22" s="16">
        <v>6</v>
      </c>
      <c r="C22" s="1" t="s">
        <v>129</v>
      </c>
      <c r="D22" s="154" t="s">
        <v>128</v>
      </c>
      <c r="E22" s="1" t="s">
        <v>130</v>
      </c>
      <c r="F22" s="86">
        <v>100</v>
      </c>
      <c r="G22" s="17">
        <v>1000</v>
      </c>
      <c r="H22" s="18">
        <f t="shared" si="1"/>
        <v>6.2794048625550783E-2</v>
      </c>
    </row>
    <row r="23" spans="1:14" x14ac:dyDescent="0.25">
      <c r="A23" s="1" t="str">
        <f t="shared" si="0"/>
        <v>IL&amp;FS  Infrastructure Debt Fund Series 3BBG Wind Power Limited</v>
      </c>
      <c r="B23" s="16">
        <v>7</v>
      </c>
      <c r="C23" s="1" t="s">
        <v>36</v>
      </c>
      <c r="D23" s="154" t="s">
        <v>37</v>
      </c>
      <c r="E23" s="1" t="s">
        <v>70</v>
      </c>
      <c r="F23" s="86">
        <v>70000</v>
      </c>
      <c r="G23" s="17">
        <v>700</v>
      </c>
      <c r="H23" s="18">
        <f t="shared" si="1"/>
        <v>4.3955834037885555E-2</v>
      </c>
    </row>
    <row r="24" spans="1:14" x14ac:dyDescent="0.25">
      <c r="A24" s="1" t="str">
        <f>+$B$7&amp;C24</f>
        <v>IL&amp;FS  Infrastructure Debt Fund Series 3BClean Max Enviro Energy Solutions Private Limited</v>
      </c>
      <c r="B24" s="16">
        <v>8</v>
      </c>
      <c r="C24" s="1" t="s">
        <v>19</v>
      </c>
      <c r="D24" s="154" t="s">
        <v>20</v>
      </c>
      <c r="E24" s="1" t="s">
        <v>21</v>
      </c>
      <c r="F24" s="86">
        <v>14</v>
      </c>
      <c r="G24" s="17">
        <v>140</v>
      </c>
      <c r="H24" s="18">
        <f t="shared" si="1"/>
        <v>8.7911668075771107E-3</v>
      </c>
    </row>
    <row r="25" spans="1:14" x14ac:dyDescent="0.25">
      <c r="A25" s="1" t="str">
        <f>+$B$7&amp;C25</f>
        <v>IL&amp;FS  Infrastructure Debt Fund Series 3BTanglin Development Limited</v>
      </c>
      <c r="B25" s="16">
        <v>9</v>
      </c>
      <c r="C25" s="1" t="s">
        <v>105</v>
      </c>
      <c r="D25" s="154" t="s">
        <v>106</v>
      </c>
      <c r="E25" s="1" t="s">
        <v>107</v>
      </c>
      <c r="F25" s="86">
        <v>10</v>
      </c>
      <c r="G25" s="17">
        <v>100</v>
      </c>
      <c r="H25" s="18">
        <f t="shared" si="1"/>
        <v>6.2794048625550792E-3</v>
      </c>
    </row>
    <row r="26" spans="1:14" x14ac:dyDescent="0.25">
      <c r="A26" s="1" t="str">
        <f>+$B$7&amp;C26</f>
        <v>IL&amp;FS  Infrastructure Debt Fund Series 3BKaynes Technology India Private Limited</v>
      </c>
      <c r="B26" s="16">
        <v>10</v>
      </c>
      <c r="C26" s="1" t="s">
        <v>109</v>
      </c>
      <c r="D26" s="154" t="s">
        <v>29</v>
      </c>
      <c r="E26" s="1" t="s">
        <v>110</v>
      </c>
      <c r="F26" s="86">
        <v>100</v>
      </c>
      <c r="G26" s="17">
        <v>100</v>
      </c>
      <c r="H26" s="18">
        <f t="shared" si="1"/>
        <v>6.2794048625550792E-3</v>
      </c>
    </row>
    <row r="27" spans="1:14" x14ac:dyDescent="0.25">
      <c r="A27" s="4"/>
      <c r="B27" s="22"/>
      <c r="C27" s="26" t="s">
        <v>43</v>
      </c>
      <c r="D27" s="26"/>
      <c r="E27" s="26"/>
      <c r="F27" s="26"/>
      <c r="G27" s="27">
        <f>SUM(G15:G26)</f>
        <v>15766.49358</v>
      </c>
      <c r="H27" s="72">
        <f>SUM(H15:H26)</f>
        <v>0.99004196451695448</v>
      </c>
      <c r="K27" s="155"/>
      <c r="L27" s="156"/>
      <c r="N27" s="156"/>
    </row>
    <row r="28" spans="1:14" x14ac:dyDescent="0.25">
      <c r="A28" s="4"/>
      <c r="B28" s="22"/>
      <c r="C28" s="29"/>
      <c r="D28" s="29"/>
      <c r="E28" s="29"/>
      <c r="F28" s="29"/>
      <c r="G28" s="32"/>
      <c r="H28" s="33"/>
    </row>
    <row r="29" spans="1:14" x14ac:dyDescent="0.25">
      <c r="A29" s="4"/>
      <c r="B29" s="22"/>
      <c r="C29" s="19" t="s">
        <v>44</v>
      </c>
      <c r="F29" s="1"/>
      <c r="G29" s="17"/>
      <c r="H29" s="18"/>
    </row>
    <row r="30" spans="1:14" x14ac:dyDescent="0.25">
      <c r="A30" s="4"/>
      <c r="B30" s="22"/>
      <c r="C30" s="4" t="s">
        <v>45</v>
      </c>
      <c r="D30" s="98"/>
      <c r="E30" s="98"/>
      <c r="F30" s="98"/>
      <c r="G30" s="17">
        <v>0</v>
      </c>
      <c r="H30" s="18">
        <f>+G30/$G$42</f>
        <v>0</v>
      </c>
    </row>
    <row r="31" spans="1:14" x14ac:dyDescent="0.25">
      <c r="A31" s="4"/>
      <c r="B31" s="22"/>
      <c r="F31" s="1"/>
      <c r="G31" s="98"/>
      <c r="H31" s="150"/>
    </row>
    <row r="32" spans="1:14" x14ac:dyDescent="0.25">
      <c r="B32" s="16"/>
      <c r="C32" s="26" t="s">
        <v>43</v>
      </c>
      <c r="D32" s="26"/>
      <c r="E32" s="26"/>
      <c r="F32" s="26"/>
      <c r="G32" s="100">
        <f>SUM(G30:G31)</f>
        <v>0</v>
      </c>
      <c r="H32" s="151">
        <f>SUM(H30:H31)</f>
        <v>0</v>
      </c>
    </row>
    <row r="33" spans="1:11" x14ac:dyDescent="0.25">
      <c r="B33" s="16"/>
      <c r="C33" s="29"/>
      <c r="D33" s="29"/>
      <c r="E33" s="29"/>
      <c r="F33" s="29"/>
      <c r="G33" s="152"/>
      <c r="H33" s="153"/>
    </row>
    <row r="34" spans="1:11" x14ac:dyDescent="0.25">
      <c r="B34" s="16"/>
      <c r="C34" s="19" t="s">
        <v>46</v>
      </c>
      <c r="D34" s="98"/>
      <c r="E34" s="98"/>
      <c r="G34" s="17">
        <v>2.5</v>
      </c>
      <c r="H34" s="18">
        <f>+G34/$G$42</f>
        <v>1.5698512156387697E-4</v>
      </c>
    </row>
    <row r="35" spans="1:11" x14ac:dyDescent="0.25">
      <c r="B35" s="16"/>
      <c r="C35" s="19"/>
      <c r="D35" s="98"/>
      <c r="E35" s="98"/>
      <c r="G35" s="17"/>
      <c r="H35" s="39"/>
    </row>
    <row r="36" spans="1:11" x14ac:dyDescent="0.25">
      <c r="A36" s="4"/>
      <c r="B36" s="22"/>
      <c r="C36" s="26" t="s">
        <v>43</v>
      </c>
      <c r="D36" s="26"/>
      <c r="E36" s="26"/>
      <c r="F36" s="26"/>
      <c r="G36" s="27">
        <f>SUM(G34:G35)</f>
        <v>2.5</v>
      </c>
      <c r="H36" s="71">
        <f>SUM(H34:H35)</f>
        <v>1.5698512156387697E-4</v>
      </c>
    </row>
    <row r="37" spans="1:11" x14ac:dyDescent="0.25">
      <c r="B37" s="16"/>
      <c r="G37" s="17"/>
      <c r="H37" s="18"/>
    </row>
    <row r="38" spans="1:11" x14ac:dyDescent="0.25">
      <c r="B38" s="16"/>
      <c r="C38" s="19" t="s">
        <v>47</v>
      </c>
      <c r="G38" s="17"/>
      <c r="H38" s="18"/>
    </row>
    <row r="39" spans="1:11" x14ac:dyDescent="0.25">
      <c r="B39" s="16">
        <v>1</v>
      </c>
      <c r="C39" s="1" t="s">
        <v>48</v>
      </c>
      <c r="D39" s="98"/>
      <c r="E39" s="98"/>
      <c r="G39" s="17">
        <v>-20.743253800000559</v>
      </c>
      <c r="H39" s="18">
        <f>+G39/$G$42</f>
        <v>-1.3025528877693762E-3</v>
      </c>
    </row>
    <row r="40" spans="1:11" x14ac:dyDescent="0.25">
      <c r="B40" s="16">
        <v>2</v>
      </c>
      <c r="C40" s="1" t="s">
        <v>49</v>
      </c>
      <c r="D40" s="98"/>
      <c r="E40" s="98"/>
      <c r="G40" s="17">
        <v>176.82572620000002</v>
      </c>
      <c r="H40" s="18">
        <f>+G40/$G$42</f>
        <v>1.1103603249251132E-2</v>
      </c>
    </row>
    <row r="41" spans="1:11" x14ac:dyDescent="0.25">
      <c r="A41" s="4"/>
      <c r="B41" s="22"/>
      <c r="C41" s="26" t="s">
        <v>43</v>
      </c>
      <c r="D41" s="26"/>
      <c r="E41" s="26"/>
      <c r="F41" s="26"/>
      <c r="G41" s="27">
        <f>SUM(G39:G40)</f>
        <v>156.08247239999946</v>
      </c>
      <c r="H41" s="72">
        <f>SUM(H39:H40)</f>
        <v>9.8010503614817564E-3</v>
      </c>
    </row>
    <row r="42" spans="1:11" x14ac:dyDescent="0.25">
      <c r="A42" s="4"/>
      <c r="B42" s="22"/>
      <c r="C42" s="41" t="s">
        <v>50</v>
      </c>
      <c r="D42" s="41"/>
      <c r="E42" s="41"/>
      <c r="F42" s="41"/>
      <c r="G42" s="42">
        <f>+G27+G32+G36+G41</f>
        <v>15925.0760524</v>
      </c>
      <c r="H42" s="102">
        <f>+H27+H32+H36+H41</f>
        <v>1.0000000000000002</v>
      </c>
      <c r="K42" s="155"/>
    </row>
    <row r="43" spans="1:11" s="157" customFormat="1" x14ac:dyDescent="0.25">
      <c r="A43" s="1"/>
      <c r="B43" s="16"/>
      <c r="C43" s="44"/>
      <c r="D43" s="44"/>
      <c r="E43" s="44"/>
      <c r="F43" s="44"/>
      <c r="G43" s="45"/>
      <c r="H43" s="103"/>
      <c r="K43" s="158"/>
    </row>
    <row r="44" spans="1:11" x14ac:dyDescent="0.25">
      <c r="B44" s="16"/>
      <c r="C44" s="47" t="s">
        <v>51</v>
      </c>
      <c r="G44" s="21"/>
      <c r="H44" s="48"/>
    </row>
    <row r="46" spans="1:11" hidden="1" x14ac:dyDescent="0.25">
      <c r="F46" s="104">
        <v>1592507605.24</v>
      </c>
      <c r="G46" s="21">
        <f>+F46/100000</f>
        <v>15925.0760524</v>
      </c>
    </row>
    <row r="47" spans="1:11" hidden="1" x14ac:dyDescent="0.25">
      <c r="G47" s="21">
        <f>+G42-G46</f>
        <v>0</v>
      </c>
    </row>
  </sheetData>
  <sortState ref="C20:H26">
    <sortCondition descending="1" ref="H20:H26"/>
  </sortState>
  <mergeCells count="8">
    <mergeCell ref="B7:H7"/>
    <mergeCell ref="B8:H8"/>
    <mergeCell ref="B9:H9"/>
    <mergeCell ref="B11:B12"/>
    <mergeCell ref="C11:C12"/>
    <mergeCell ref="D11:D12"/>
    <mergeCell ref="F11:F12"/>
    <mergeCell ref="H11:H12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1A</vt:lpstr>
      <vt:lpstr>1B</vt:lpstr>
      <vt:lpstr>1C</vt:lpstr>
      <vt:lpstr>2A</vt:lpstr>
      <vt:lpstr>2B</vt:lpstr>
      <vt:lpstr>2C</vt:lpstr>
      <vt:lpstr>3A</vt:lpstr>
      <vt:lpstr>3B</vt:lpstr>
      <vt:lpstr>'1A'!Print_Area</vt:lpstr>
      <vt:lpstr>'1B'!Print_Area</vt:lpstr>
      <vt:lpstr>'1C'!Print_Area</vt:lpstr>
      <vt:lpstr>'2A'!Print_Area</vt:lpstr>
      <vt:lpstr>'2B'!Print_Area</vt:lpstr>
      <vt:lpstr>'2C'!Print_Area</vt:lpstr>
      <vt:lpstr>'3A'!Print_Area</vt:lpstr>
      <vt:lpstr>'3B'!Print_Area</vt:lpstr>
    </vt:vector>
  </TitlesOfParts>
  <Company>ISSL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Deergh Modi</cp:lastModifiedBy>
  <dcterms:created xsi:type="dcterms:W3CDTF">2018-10-10T11:22:13Z</dcterms:created>
  <dcterms:modified xsi:type="dcterms:W3CDTF">2018-10-17T12:09:28Z</dcterms:modified>
</cp:coreProperties>
</file>